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8\01 января 2018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B38" i="1" l="1"/>
  <c r="B20" i="1" l="1"/>
  <c r="B19" i="1"/>
  <c r="B13" i="1"/>
  <c r="B12" i="1"/>
  <c r="B11" i="1"/>
  <c r="D38" i="1"/>
  <c r="D20" i="1" l="1"/>
  <c r="D19" i="1"/>
  <c r="D13" i="1"/>
  <c r="D12" i="1"/>
  <c r="D11" i="1"/>
  <c r="E38" i="1"/>
  <c r="E20" i="1" l="1"/>
  <c r="E19" i="1"/>
  <c r="E13" i="1"/>
  <c r="E12" i="1"/>
  <c r="E11" i="1"/>
  <c r="C38" i="1"/>
  <c r="C20" i="1" l="1"/>
  <c r="C19" i="1"/>
  <c r="C13" i="1"/>
  <c r="C12" i="1"/>
  <c r="C11" i="1"/>
  <c r="B34" i="3"/>
  <c r="B37" i="3" l="1"/>
  <c r="B36" i="3"/>
  <c r="B35" i="3"/>
  <c r="E38" i="3" l="1"/>
  <c r="D38" i="3"/>
  <c r="C38" i="3"/>
  <c r="B38" i="3"/>
  <c r="B20" i="3" l="1"/>
  <c r="B19" i="3"/>
  <c r="B13" i="3"/>
  <c r="B12" i="3"/>
  <c r="B11" i="3"/>
  <c r="C20" i="3"/>
  <c r="C19" i="3"/>
  <c r="C13" i="3"/>
  <c r="C12" i="3"/>
  <c r="C11" i="3"/>
  <c r="D20" i="3"/>
  <c r="D19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<sst xmlns="http://schemas.openxmlformats.org/spreadsheetml/2006/main" count="69" uniqueCount="25">
  <si>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</si>
  <si>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</si>
  <si>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</si>
  <si>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</si>
  <si>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</si>
  <si>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</si>
  <si>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</si>
  <si>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</si>
  <si>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</si>
  <si>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</si>
  <si>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</si>
  <si>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</si>
  <si>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</si>
  <si>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</si>
  <si>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</si>
  <si>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</si>
  <si>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</si>
  <si>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</si>
  <si>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</si>
  <si>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</si>
  <si>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</si>
  <si>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</si>
  <si>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</si>
  <si>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Услуги АО "СО ЕЭС"</t>
  </si>
  <si>
    <t>Формула расчета сбытовой надбавки для потребителей ПАО 'Самараэнерго' с максимальной мощностью электроустановок менее 150кВт: 13,79% * 1,18 * Цэ(м)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</si>
</sst>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ill="1"/>
    <xf numFmtId="4" fontId="9" fillId="0" borderId="1" xfId="0" applyNumberFormat="1" applyFont="1" applyFill="1" applyBorder="1"/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20180210_SAMARAEN_PSAMARAE_012018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8/01%20&#1103;&#1085;&#1074;&#1072;&#1088;&#1103;%202018/&#1056;&#1040;&#1057;&#1063;&#1045;&#1058;%20&#1062;&#1045;&#1053;%20&#1071;&#1085;&#1074;&#1072;&#1088;&#1100;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944,25</v>
          </cell>
        </row>
        <row r="12">
          <cell r="B12" t="str">
            <v>2234,88</v>
          </cell>
        </row>
        <row r="13">
          <cell r="B13" t="str">
            <v>5079,17</v>
          </cell>
        </row>
        <row r="15">
          <cell r="B15" t="str">
            <v>944,25</v>
          </cell>
        </row>
        <row r="16">
          <cell r="B16" t="str">
            <v>3686,65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1087.94</v>
          </cell>
          <cell r="C5">
            <v>1667.77</v>
          </cell>
          <cell r="D5">
            <v>2498.0500000000002</v>
          </cell>
          <cell r="E5">
            <v>3554.35</v>
          </cell>
        </row>
        <row r="13">
          <cell r="B13">
            <v>3.05</v>
          </cell>
        </row>
        <row r="14">
          <cell r="B14">
            <v>1.121</v>
          </cell>
        </row>
        <row r="15">
          <cell r="B15">
            <v>0.34599999999999997</v>
          </cell>
        </row>
        <row r="16">
          <cell r="B16">
            <v>1.587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zoomScale="80" zoomScaleNormal="80" workbookViewId="0">
      <selection activeCell="B11" sqref="B1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21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21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21" ht="18" customHeight="1" x14ac:dyDescent="0.2">
      <c r="A4" s="9"/>
      <c r="B4" s="9"/>
      <c r="C4" s="9"/>
      <c r="D4" s="32">
        <v>43101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9" t="s">
        <v>3</v>
      </c>
      <c r="C9" s="49"/>
      <c r="D9" s="49"/>
      <c r="E9" s="49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[1]Лист1!$B$11+ROUND([1]Лист1!$B$11*0.1379*1.18,2)+B$38</f>
        <v>2188.8900000000003</v>
      </c>
      <c r="C11" s="34">
        <f>[1]Лист1!$B$11+ROUND([1]Лист1!$B$11*0.1379*1.18,2)+C$38</f>
        <v>2768.7200000000003</v>
      </c>
      <c r="D11" s="39">
        <f>[1]Лист1!$B$11+ROUND([1]Лист1!$B$11*0.1379*1.18,2)+D$38</f>
        <v>3599.0000000000005</v>
      </c>
      <c r="E11" s="34">
        <f>[1]Лист1!$B$11+ROUND([1]Лист1!$B$11*0.1379*1.18,2)+E$38</f>
        <v>4655.3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[1]Лист1!$B$12+ROUND([1]Лист1!$B$12*0.1379*1.18,2)+B$38</f>
        <v>3689.5299999999997</v>
      </c>
      <c r="C12" s="34">
        <f>[1]Лист1!$B$12+ROUND([1]Лист1!$B$12*0.1379*1.18,2)+C$38</f>
        <v>4269.3599999999997</v>
      </c>
      <c r="D12" s="34">
        <f>[1]Лист1!$B$12+ROUND([1]Лист1!$B$12*0.1379*1.18,2)+D$38</f>
        <v>5099.6400000000003</v>
      </c>
      <c r="E12" s="34">
        <f>[1]Лист1!$B$12+ROUND([1]Лист1!$B$12*0.1379*1.18,2)+E$38</f>
        <v>6155.9400000000005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[1]Лист1!$B$13+ROUND([1]Лист1!$B$13*0.1379*1.18,2)+B$38</f>
        <v>6996.65</v>
      </c>
      <c r="C13" s="34">
        <f>[1]Лист1!$B$13+ROUND([1]Лист1!$B$13*0.1379*1.18,2)+C$38</f>
        <v>7576.48</v>
      </c>
      <c r="D13" s="34">
        <f>[1]Лист1!$B$13+ROUND([1]Лист1!$B$13*0.1379*1.18,2)+D$38</f>
        <v>8406.76</v>
      </c>
      <c r="E13" s="34">
        <f>[1]Лист1!$B$13+ROUND([1]Лист1!$B$13*0.1379*1.18,2)+E$38</f>
        <v>9463.06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9" t="s">
        <v>3</v>
      </c>
      <c r="C17" s="49"/>
      <c r="D17" s="49"/>
      <c r="E17" s="49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40" t="s">
        <v>4</v>
      </c>
      <c r="C18" s="40" t="s">
        <v>5</v>
      </c>
      <c r="D18" s="40" t="s">
        <v>6</v>
      </c>
      <c r="E18" s="40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[1]Лист1!$B$15+ROUND([1]Лист1!$B$15*0.1379*1.18,2)+B$38</f>
        <v>2188.8900000000003</v>
      </c>
      <c r="C19" s="34">
        <f>[1]Лист1!$B$15+ROUND([1]Лист1!$B$15*0.1379*1.18,2)+C$38</f>
        <v>2768.7200000000003</v>
      </c>
      <c r="D19" s="34">
        <f>[1]Лист1!$B$15+ROUND([1]Лист1!$B$15*0.1379*1.18,2)+D$38</f>
        <v>3599.0000000000005</v>
      </c>
      <c r="E19" s="34">
        <f>[1]Лист1!$B$15+ROUND([1]Лист1!$B$15*0.1379*1.18,2)+E$38</f>
        <v>4655.3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[1]Лист1!$B$16+ROUND([1]Лист1!$B$16*0.1379*1.18,2)+B$38</f>
        <v>5377.54</v>
      </c>
      <c r="C20" s="34">
        <f>[1]Лист1!$B$16+ROUND([1]Лист1!$B$16*0.1379*1.18,2)+C$38</f>
        <v>5957.37</v>
      </c>
      <c r="D20" s="34">
        <f>[1]Лист1!$B$16+ROUND([1]Лист1!$B$16*0.1379*1.18,2)+D$38</f>
        <v>6787.6500000000005</v>
      </c>
      <c r="E20" s="34">
        <f>[1]Лист1!$B$16+ROUND([1]Лист1!$B$16*0.1379*1.18,2)+E$38</f>
        <v>7843.9500000000007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38"/>
      <c r="C21" s="38"/>
      <c r="D21" s="38"/>
      <c r="E21" s="38"/>
      <c r="F21" s="38"/>
      <c r="G21" s="38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4" t="s">
        <v>13</v>
      </c>
      <c r="B22" s="44"/>
      <c r="C22" s="44"/>
      <c r="D22" s="44"/>
      <c r="E22" s="44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50" t="s">
        <v>24</v>
      </c>
      <c r="B26" s="51"/>
      <c r="C26" s="51"/>
      <c r="D26" s="51"/>
      <c r="E26" s="51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51"/>
      <c r="B27" s="51"/>
      <c r="C27" s="51"/>
      <c r="D27" s="51"/>
      <c r="E27" s="51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51"/>
      <c r="B28" s="51"/>
      <c r="C28" s="51"/>
      <c r="D28" s="51"/>
      <c r="E28" s="51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51"/>
      <c r="B29" s="51"/>
      <c r="C29" s="51"/>
      <c r="D29" s="51"/>
      <c r="E29" s="51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1087.94</v>
      </c>
      <c r="C33" s="28">
        <f>[2]услуги!$C$5</f>
        <v>1667.77</v>
      </c>
      <c r="D33" s="28">
        <f>[2]услуги!$D$5</f>
        <v>2498.0500000000002</v>
      </c>
      <c r="E33" s="29">
        <f>[2]услуги!$E$5</f>
        <v>3554.35</v>
      </c>
    </row>
    <row r="34" spans="1:5" ht="135.75" customHeight="1" x14ac:dyDescent="0.25">
      <c r="A34" s="14" t="s">
        <v>20</v>
      </c>
      <c r="B34" s="45">
        <f>[2]услуги!$B$13</f>
        <v>3.05</v>
      </c>
      <c r="C34" s="46"/>
      <c r="D34" s="46"/>
      <c r="E34" s="47"/>
    </row>
    <row r="35" spans="1:5" ht="30" x14ac:dyDescent="0.25">
      <c r="A35" s="14" t="s">
        <v>16</v>
      </c>
      <c r="B35" s="41">
        <f>[2]услуги!$B$14</f>
        <v>1.121</v>
      </c>
      <c r="C35" s="42"/>
      <c r="D35" s="42"/>
      <c r="E35" s="43"/>
    </row>
    <row r="36" spans="1:5" ht="75" x14ac:dyDescent="0.25">
      <c r="A36" s="14" t="s">
        <v>17</v>
      </c>
      <c r="B36" s="41">
        <f>[2]услуги!$B$15</f>
        <v>0.34599999999999997</v>
      </c>
      <c r="C36" s="42"/>
      <c r="D36" s="42"/>
      <c r="E36" s="43"/>
    </row>
    <row r="37" spans="1:5" ht="30.75" thickBot="1" x14ac:dyDescent="0.3">
      <c r="A37" s="15" t="s">
        <v>23</v>
      </c>
      <c r="B37" s="41">
        <f>[2]услуги!$B$16</f>
        <v>1.587</v>
      </c>
      <c r="C37" s="42"/>
      <c r="D37" s="42"/>
      <c r="E37" s="43"/>
    </row>
    <row r="38" spans="1:5" ht="15" thickBot="1" x14ac:dyDescent="0.25">
      <c r="A38" s="8" t="s">
        <v>15</v>
      </c>
      <c r="B38" s="16">
        <f>B33+B34</f>
        <v>1090.99</v>
      </c>
      <c r="C38" s="16">
        <f>C33+B34</f>
        <v>1670.82</v>
      </c>
      <c r="D38" s="16">
        <f>D33+B34</f>
        <v>2501.1000000000004</v>
      </c>
      <c r="E38" s="17">
        <f>E33+B34</f>
        <v>3557.4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topLeftCell="A31" zoomScale="80" zoomScaleNormal="80" workbookViewId="0">
      <selection activeCell="H36" sqref="H36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</row>
    <row r="2" spans="1:15" x14ac:dyDescent="0.2">
      <c r="A2" s="48"/>
      <c r="B2" s="48"/>
      <c r="C2" s="48"/>
      <c r="D2" s="48"/>
      <c r="E2" s="48"/>
      <c r="F2" s="48"/>
      <c r="G2" s="48"/>
      <c r="H2" s="48"/>
      <c r="I2" s="48"/>
    </row>
    <row r="3" spans="1:15" x14ac:dyDescent="0.2">
      <c r="A3" s="48"/>
      <c r="B3" s="48"/>
      <c r="C3" s="48"/>
      <c r="D3" s="48"/>
      <c r="E3" s="48"/>
      <c r="F3" s="48"/>
      <c r="G3" s="48"/>
      <c r="H3" s="48"/>
      <c r="I3" s="48"/>
    </row>
    <row r="4" spans="1:15" ht="24" customHeight="1" x14ac:dyDescent="0.2">
      <c r="A4" s="9"/>
      <c r="B4" s="9"/>
      <c r="C4" s="9"/>
      <c r="D4" s="32">
        <v>43101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55" t="s">
        <v>3</v>
      </c>
      <c r="C9" s="55"/>
      <c r="D9" s="55"/>
      <c r="E9" s="55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[1]Лист1!$B$11+ROUND([1]Лист1!$B$11*0.1379*1.18,2)+B$38</f>
        <v>1100.95</v>
      </c>
      <c r="C11" s="26">
        <f>[1]Лист1!$B$11+ROUND([1]Лист1!$B$11*0.1379*1.18,2)+C$38</f>
        <v>1100.95</v>
      </c>
      <c r="D11" s="26">
        <f>[1]Лист1!$B$11+ROUND([1]Лист1!$B$11*0.1379*1.18,2)+D$38</f>
        <v>1100.95</v>
      </c>
      <c r="E11" s="26">
        <f>[1]Лист1!$B$11+ROUND([1]Лист1!$B$11*0.1379*1.18,2)+E$38</f>
        <v>1100.95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[1]Лист1!$B$12+ROUND([1]Лист1!$B$12*0.1379*1.18,2)+B$38</f>
        <v>2601.59</v>
      </c>
      <c r="C12" s="26">
        <f>[1]Лист1!$B$12+ROUND([1]Лист1!$B$12*0.1379*1.18,2)+C$38</f>
        <v>2601.59</v>
      </c>
      <c r="D12" s="26">
        <f>[1]Лист1!$B$12+ROUND([1]Лист1!$B$12*0.1379*1.18,2)+D$38</f>
        <v>2601.59</v>
      </c>
      <c r="E12" s="26">
        <f>[1]Лист1!$B$12+ROUND([1]Лист1!$B$12*0.1379*1.18,2)+E$38</f>
        <v>2601.59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[1]Лист1!$B$13+ROUND([1]Лист1!$B$13*0.1379*1.18,2)+B$38</f>
        <v>5908.71</v>
      </c>
      <c r="C13" s="26">
        <f>[1]Лист1!$B$13+ROUND([1]Лист1!$B$13*0.1379*1.18,2)+C$38</f>
        <v>5908.71</v>
      </c>
      <c r="D13" s="26">
        <f>[1]Лист1!$B$13+ROUND([1]Лист1!$B$13*0.1379*1.18,2)+D$38</f>
        <v>5908.71</v>
      </c>
      <c r="E13" s="26">
        <f>[1]Лист1!$B$13+ROUND([1]Лист1!$B$13*0.1379*1.18,2)+E$38</f>
        <v>5908.71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55" t="s">
        <v>3</v>
      </c>
      <c r="C17" s="55"/>
      <c r="D17" s="55"/>
      <c r="E17" s="55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[1]Лист1!$B$15+ROUND([1]Лист1!$B$15*0.1379*1.18,2)+B$38</f>
        <v>1100.95</v>
      </c>
      <c r="C19" s="26">
        <f>[1]Лист1!$B$15+ROUND([1]Лист1!$B$15*0.1379*1.18,2)+C$38</f>
        <v>1100.95</v>
      </c>
      <c r="D19" s="26">
        <f>[1]Лист1!$B$15+ROUND([1]Лист1!$B$15*0.1379*1.18,2)+D$38</f>
        <v>1100.95</v>
      </c>
      <c r="E19" s="26">
        <f>[1]Лист1!$B$15+ROUND([1]Лист1!$B$15*0.1379*1.18,2)+E$38</f>
        <v>1100.95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[1]Лист1!$B$16+ROUND([1]Лист1!$B$16*0.1379*1.18,2)+B$38</f>
        <v>4289.6000000000004</v>
      </c>
      <c r="C20" s="26">
        <f>[1]Лист1!$B$16+ROUND([1]Лист1!$B$16*0.1379*1.18,2)+C$38</f>
        <v>4289.6000000000004</v>
      </c>
      <c r="D20" s="26">
        <f>[1]Лист1!$B$16+ROUND([1]Лист1!$B$16*0.1379*1.18,2)+D$38</f>
        <v>4289.6000000000004</v>
      </c>
      <c r="E20" s="26">
        <f>[1]Лист1!$B$16+ROUND([1]Лист1!$B$16*0.1379*1.18,2)+E$38</f>
        <v>4289.6000000000004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4" t="s">
        <v>13</v>
      </c>
      <c r="B22" s="44"/>
      <c r="C22" s="44"/>
      <c r="D22" s="44"/>
      <c r="E22" s="44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50" t="s">
        <v>24</v>
      </c>
      <c r="B26" s="51"/>
      <c r="C26" s="51"/>
      <c r="D26" s="51"/>
      <c r="E26" s="51"/>
      <c r="F26" s="11"/>
      <c r="G26" s="11"/>
      <c r="H26" s="11"/>
      <c r="I26" s="11"/>
    </row>
    <row r="27" spans="1:15" ht="15.75" x14ac:dyDescent="0.25">
      <c r="A27" s="51"/>
      <c r="B27" s="51"/>
      <c r="C27" s="51"/>
      <c r="D27" s="51"/>
      <c r="E27" s="51"/>
      <c r="F27" s="11"/>
      <c r="G27" s="11"/>
      <c r="H27" s="11"/>
      <c r="I27" s="11"/>
    </row>
    <row r="28" spans="1:15" ht="15.75" x14ac:dyDescent="0.25">
      <c r="A28" s="51"/>
      <c r="B28" s="51"/>
      <c r="C28" s="51"/>
      <c r="D28" s="51"/>
      <c r="E28" s="51"/>
      <c r="F28" s="11"/>
      <c r="G28" s="11"/>
      <c r="H28" s="11"/>
      <c r="I28" s="11"/>
    </row>
    <row r="29" spans="1:15" ht="15.75" x14ac:dyDescent="0.25">
      <c r="A29" s="51"/>
      <c r="B29" s="51"/>
      <c r="C29" s="51"/>
      <c r="D29" s="51"/>
      <c r="E29" s="51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5">
        <f>'через сети'!B34:E34</f>
        <v>3.05</v>
      </c>
      <c r="C34" s="46"/>
      <c r="D34" s="46"/>
      <c r="E34" s="47"/>
    </row>
    <row r="35" spans="1:5" ht="30" x14ac:dyDescent="0.25">
      <c r="A35" s="14" t="s">
        <v>16</v>
      </c>
      <c r="B35" s="52">
        <f>'через сети'!B35:E35</f>
        <v>1.121</v>
      </c>
      <c r="C35" s="53"/>
      <c r="D35" s="53"/>
      <c r="E35" s="54"/>
    </row>
    <row r="36" spans="1:5" ht="75" x14ac:dyDescent="0.25">
      <c r="A36" s="14" t="s">
        <v>17</v>
      </c>
      <c r="B36" s="52">
        <f>'через сети'!B36:E36</f>
        <v>0.34599999999999997</v>
      </c>
      <c r="C36" s="53"/>
      <c r="D36" s="53"/>
      <c r="E36" s="54"/>
    </row>
    <row r="37" spans="1:5" ht="30.75" thickBot="1" x14ac:dyDescent="0.3">
      <c r="A37" s="15" t="s">
        <v>23</v>
      </c>
      <c r="B37" s="52">
        <f>'через сети'!B37:E37</f>
        <v>1.587</v>
      </c>
      <c r="C37" s="53"/>
      <c r="D37" s="53"/>
      <c r="E37" s="54"/>
    </row>
    <row r="38" spans="1:5" ht="15" thickBot="1" x14ac:dyDescent="0.25">
      <c r="A38" s="8" t="s">
        <v>15</v>
      </c>
      <c r="B38" s="16">
        <f>B34</f>
        <v>3.05</v>
      </c>
      <c r="C38" s="16">
        <f>B34</f>
        <v>3.05</v>
      </c>
      <c r="D38" s="16">
        <f>B34</f>
        <v>3.05</v>
      </c>
      <c r="E38" s="18">
        <f>B34</f>
        <v>3.05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2018-02-13T06:44:29Z</dcterms:modified>
</cp:coreProperties>
</file>