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Цены\"/>
    </mc:Choice>
  </mc:AlternateContent>
  <bookViews>
    <workbookView xWindow="120" yWindow="105" windowWidth="19020" windowHeight="11640" tabRatio="716" activeTab="3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F71" i="10" l="1"/>
  <c r="C68" i="10"/>
  <c r="L65" i="10"/>
  <c r="L64" i="10"/>
  <c r="L63" i="10"/>
  <c r="L62" i="10"/>
  <c r="C53" i="10"/>
  <c r="L50" i="10"/>
  <c r="L49" i="10"/>
  <c r="L47" i="10"/>
  <c r="L46" i="10"/>
  <c r="L45" i="10"/>
  <c r="C42" i="10"/>
  <c r="L61" i="10" s="1"/>
  <c r="E59" i="10" s="1"/>
  <c r="J39" i="10"/>
  <c r="L37" i="10"/>
  <c r="L36" i="10"/>
  <c r="L35" i="10"/>
  <c r="L34" i="10"/>
  <c r="L33" i="10"/>
  <c r="F31" i="10"/>
  <c r="K25" i="10"/>
  <c r="B23" i="10"/>
  <c r="K20" i="10"/>
  <c r="K18" i="10"/>
  <c r="H14" i="10" s="1"/>
  <c r="F71" i="9"/>
  <c r="C68" i="9"/>
  <c r="L65" i="9"/>
  <c r="L64" i="9"/>
  <c r="L63" i="9"/>
  <c r="L62" i="9"/>
  <c r="C53" i="9"/>
  <c r="L50" i="9"/>
  <c r="L49" i="9"/>
  <c r="L47" i="9"/>
  <c r="L46" i="9"/>
  <c r="L45" i="9"/>
  <c r="C42" i="9" s="1"/>
  <c r="L61" i="9" s="1"/>
  <c r="E59" i="9" s="1"/>
  <c r="J39" i="9"/>
  <c r="L37" i="9"/>
  <c r="L36" i="9"/>
  <c r="L35" i="9"/>
  <c r="L34" i="9"/>
  <c r="F31" i="9" s="1"/>
  <c r="L33" i="9"/>
  <c r="K25" i="9"/>
  <c r="B23" i="9"/>
  <c r="H14" i="9" s="1"/>
  <c r="K20" i="9"/>
  <c r="K18" i="9"/>
  <c r="F71" i="7"/>
  <c r="C68" i="7"/>
  <c r="L65" i="7"/>
  <c r="L64" i="7"/>
  <c r="L63" i="7"/>
  <c r="L62" i="7"/>
  <c r="C53" i="7"/>
  <c r="L50" i="7"/>
  <c r="L49" i="7"/>
  <c r="L47" i="7"/>
  <c r="L46" i="7"/>
  <c r="L45" i="7"/>
  <c r="C42" i="7"/>
  <c r="L61" i="7" s="1"/>
  <c r="E59" i="7" s="1"/>
  <c r="J39" i="7"/>
  <c r="L37" i="7"/>
  <c r="L36" i="7"/>
  <c r="L35" i="7"/>
  <c r="L34" i="7"/>
  <c r="L33" i="7"/>
  <c r="F31" i="7"/>
  <c r="K25" i="7"/>
  <c r="B23" i="7"/>
  <c r="K20" i="7"/>
  <c r="K18" i="7"/>
  <c r="B86" i="10"/>
  <c r="B85" i="10"/>
  <c r="B84" i="10"/>
  <c r="B83" i="10"/>
  <c r="B87" i="9"/>
  <c r="B86" i="9"/>
  <c r="B85" i="9"/>
  <c r="B84" i="9"/>
  <c r="B87" i="7"/>
  <c r="B86" i="7"/>
  <c r="B85" i="7"/>
  <c r="B84" i="7"/>
  <c r="B87" i="1"/>
  <c r="B86" i="1"/>
  <c r="B85" i="1"/>
  <c r="B84" i="1"/>
  <c r="F71" i="1"/>
  <c r="C68" i="1"/>
  <c r="L65" i="1"/>
  <c r="L64" i="1"/>
  <c r="L63" i="1"/>
  <c r="L62" i="1"/>
  <c r="C53" i="1"/>
  <c r="L50" i="1"/>
  <c r="L49" i="1"/>
  <c r="C42" i="1" s="1"/>
  <c r="L61" i="1" s="1"/>
  <c r="E59" i="1" s="1"/>
  <c r="L47" i="1"/>
  <c r="L46" i="1"/>
  <c r="L45" i="1"/>
  <c r="J39" i="1"/>
  <c r="L37" i="1"/>
  <c r="L36" i="1"/>
  <c r="L35" i="1"/>
  <c r="L34" i="1"/>
  <c r="L33" i="1"/>
  <c r="F31" i="1"/>
  <c r="K25" i="1"/>
  <c r="B23" i="1"/>
  <c r="K20" i="1"/>
  <c r="K18" i="1"/>
  <c r="H14" i="7" l="1"/>
  <c r="H14" i="1"/>
  <c r="B88" i="1"/>
  <c r="G8" i="1" l="1"/>
  <c r="B88" i="9"/>
  <c r="C88" i="9" s="1"/>
  <c r="E88" i="1"/>
  <c r="J8" i="1" s="1"/>
  <c r="D88" i="1"/>
  <c r="I8" i="1" s="1"/>
  <c r="C88" i="1"/>
  <c r="H8" i="1" s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<sst xmlns="http://schemas.openxmlformats.org/spreadsheetml/2006/main" count="272" uniqueCount="68">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</sst>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%20%20&#1055;&#1088;&#1077;&#1076;&#1077;&#1083;&#1100;&#1085;&#1099;&#1077;%20&#1091;&#1088;&#1086;&#1074;&#1085;&#1080;%20&#1085;&#1077;&#1088;&#1077;&#1075;&#1091;&#1083;&#1080;&#1088;&#1091;&#1077;&#1084;&#1099;&#1093;%20&#1094;&#1077;&#1085;%20&#1047;&#1040;&#1060;&#1054;&#1056;&#1052;&#1059;&#1051;&#1048;&#1053;&#1040;%20&#1079;&#1072;%20&#1040;&#1074;&#1075;&#1091;&#1089;&#1090;%202016%20(&#1084;&#1077;&#1085;&#1077;&#1077;%20150&#1082;&#1042;&#109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40;&#1057;&#1063;&#1045;&#1058;%20&#1062;&#1045;&#1053;%20&#1040;&#1074;&#1075;&#1091;&#1089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 t="str">
            <v>399183,02</v>
          </cell>
        </row>
        <row r="25">
          <cell r="B25" t="str">
            <v>1322,58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и РСК"/>
      <sheetName val="по договорам купли-продажи"/>
      <sheetName val="для РСК(в пределах норм.)"/>
      <sheetName val="для РСК (сверх норм.)"/>
      <sheetName val="Лист1"/>
    </sheetNames>
    <sheetDataSet>
      <sheetData sheetId="0">
        <row r="23">
          <cell r="B23">
            <v>2.39932384245892E-3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27">
          <cell r="E27">
            <v>1698.3610000000001</v>
          </cell>
        </row>
        <row r="30">
          <cell r="E30">
            <v>143176.6</v>
          </cell>
        </row>
        <row r="31">
          <cell r="E31">
            <v>259.19549999999998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326.61200000000002</v>
          </cell>
          <cell r="C24">
            <v>108.134</v>
          </cell>
          <cell r="E24">
            <v>180.024</v>
          </cell>
          <cell r="G24">
            <v>291.27199999999999</v>
          </cell>
          <cell r="J24">
            <v>2.108886</v>
          </cell>
          <cell r="K24">
            <v>301798.91800000001</v>
          </cell>
          <cell r="L24">
            <v>432.59464100000037</v>
          </cell>
          <cell r="M24">
            <v>170550.79300000001</v>
          </cell>
          <cell r="N24">
            <v>223.32549299999999</v>
          </cell>
          <cell r="O24">
            <v>70133.796000000002</v>
          </cell>
          <cell r="P24">
            <v>60.556472999999997</v>
          </cell>
          <cell r="Q24">
            <v>203581.617</v>
          </cell>
          <cell r="R24">
            <v>227.503964</v>
          </cell>
        </row>
        <row r="25">
          <cell r="G25">
            <v>278.44099999999997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2.97</v>
          </cell>
        </row>
        <row r="14">
          <cell r="B14">
            <v>1.0900000000000001</v>
          </cell>
        </row>
        <row r="15">
          <cell r="B15">
            <v>0.312</v>
          </cell>
        </row>
        <row r="16">
          <cell r="B16">
            <v>1.5660000000000001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F4" sqref="F4"/>
    </sheetView>
  </sheetViews>
  <sheetFormatPr defaultRowHeight="15" x14ac:dyDescent="0.25"/>
  <cols>
    <col min="1" max="1" width="19" style="43" customWidth="1"/>
    <col min="2" max="2" width="9.85546875" style="43" customWidth="1"/>
    <col min="3" max="3" width="12.28515625" style="43" customWidth="1"/>
    <col min="4" max="5" width="10.28515625" style="43" customWidth="1"/>
    <col min="6" max="6" width="13.42578125" style="43" customWidth="1"/>
    <col min="7" max="7" width="10.28515625" style="43" customWidth="1"/>
    <col min="8" max="8" width="9.28515625" style="43" customWidth="1"/>
    <col min="9" max="9" width="11.42578125" style="43" customWidth="1"/>
    <col min="10" max="10" width="9.28515625" style="43" customWidth="1"/>
    <col min="11" max="16384" width="9.140625" style="43"/>
  </cols>
  <sheetData>
    <row r="1" spans="1:18" ht="1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8"/>
      <c r="N1" s="38"/>
      <c r="O1" s="38"/>
      <c r="P1" s="38"/>
      <c r="Q1" s="38"/>
    </row>
    <row r="2" spans="1:18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38"/>
      <c r="N2" s="38"/>
      <c r="O2" s="38"/>
      <c r="P2" s="38"/>
      <c r="Q2" s="38"/>
    </row>
    <row r="3" spans="1:18" ht="15.75" x14ac:dyDescent="0.25">
      <c r="A3" s="38"/>
      <c r="B3" s="38"/>
      <c r="C3" s="38"/>
      <c r="D3" s="38"/>
      <c r="E3" s="38"/>
      <c r="F3" s="66">
        <v>42583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x14ac:dyDescent="0.25">
      <c r="A4" s="38" t="s">
        <v>1</v>
      </c>
      <c r="B4" s="38"/>
      <c r="C4" s="38"/>
      <c r="D4" s="38"/>
      <c r="E4" s="45" t="s">
        <v>55</v>
      </c>
      <c r="F4" s="45"/>
      <c r="G4" s="45"/>
      <c r="H4" s="46"/>
      <c r="I4" s="46"/>
      <c r="J4" s="38"/>
      <c r="K4" s="38"/>
      <c r="L4" s="38"/>
      <c r="M4" s="38"/>
      <c r="N4" s="38"/>
      <c r="O4" s="38"/>
      <c r="P4" s="38"/>
      <c r="Q4" s="38"/>
    </row>
    <row r="5" spans="1:1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96"/>
      <c r="B6" s="96"/>
      <c r="C6" s="96"/>
      <c r="D6" s="96"/>
      <c r="E6" s="96"/>
      <c r="F6" s="96"/>
      <c r="G6" s="93" t="s">
        <v>2</v>
      </c>
      <c r="H6" s="94"/>
      <c r="I6" s="94"/>
      <c r="J6" s="95"/>
      <c r="L6" s="38"/>
      <c r="M6" s="38"/>
      <c r="N6" s="38"/>
    </row>
    <row r="7" spans="1:18" x14ac:dyDescent="0.25">
      <c r="A7" s="96"/>
      <c r="B7" s="96"/>
      <c r="C7" s="96"/>
      <c r="D7" s="96"/>
      <c r="E7" s="96"/>
      <c r="F7" s="96"/>
      <c r="G7" s="47" t="s">
        <v>3</v>
      </c>
      <c r="H7" s="47" t="s">
        <v>4</v>
      </c>
      <c r="I7" s="47" t="s">
        <v>5</v>
      </c>
      <c r="J7" s="47" t="s">
        <v>6</v>
      </c>
      <c r="L7" s="38"/>
      <c r="M7" s="38"/>
      <c r="N7" s="38"/>
    </row>
    <row r="8" spans="1:18" x14ac:dyDescent="0.25">
      <c r="A8" s="48" t="s">
        <v>7</v>
      </c>
      <c r="B8" s="48"/>
      <c r="C8" s="48"/>
      <c r="D8" s="48"/>
      <c r="E8" s="48"/>
      <c r="F8" s="48"/>
      <c r="G8" s="72">
        <f>ROUND(($H$14+$H$14*0.129*1.53+B88),2)</f>
        <v>3809.73</v>
      </c>
      <c r="H8" s="72">
        <f>ROUND(($H$14+$H$14*0.129*1.53+C88),2)</f>
        <v>4378.41</v>
      </c>
      <c r="I8" s="72">
        <f>ROUND(($H$14+$H$14*0.129*1.53+D88),2)</f>
        <v>5199.58</v>
      </c>
      <c r="J8" s="72">
        <f>ROUND(($H$14+$H$14*0.129*1.53+E88),2)</f>
        <v>6257.27</v>
      </c>
      <c r="L8" s="38"/>
      <c r="M8" s="38"/>
      <c r="N8" s="38"/>
      <c r="O8" s="38"/>
      <c r="P8" s="38"/>
      <c r="Q8" s="38"/>
    </row>
    <row r="9" spans="1:18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8" x14ac:dyDescent="0.25">
      <c r="A10" s="38" t="s">
        <v>56</v>
      </c>
      <c r="B10" s="38"/>
      <c r="C10" s="38"/>
      <c r="D10" s="38"/>
      <c r="E10" s="38"/>
      <c r="F10" s="38"/>
      <c r="G10" s="49"/>
      <c r="H10" s="49"/>
      <c r="I10" s="49"/>
      <c r="J10" s="49"/>
      <c r="K10" s="38"/>
      <c r="L10" s="38"/>
      <c r="M10" s="38"/>
      <c r="N10" s="38"/>
      <c r="O10" s="38"/>
      <c r="P10" s="38"/>
      <c r="Q10" s="38"/>
    </row>
    <row r="11" spans="1:18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90">
        <f>ROUND((K18+B23*K20+F71),2)</f>
        <v>2280.35</v>
      </c>
      <c r="I14" s="90"/>
      <c r="J14" s="39"/>
      <c r="K14" s="39"/>
      <c r="L14" s="40"/>
      <c r="M14" s="39"/>
      <c r="N14" s="39"/>
      <c r="O14" s="39"/>
      <c r="P14" s="39"/>
      <c r="Q14" s="39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97" t="str">
        <f>[1]Лист1!$B$25</f>
        <v>1322,58</v>
      </c>
      <c r="L18" s="97"/>
      <c r="M18" s="39"/>
      <c r="N18" s="39"/>
      <c r="O18" s="39"/>
      <c r="P18" s="39"/>
      <c r="Q18" s="39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37"/>
      <c r="O19" s="37"/>
      <c r="P19" s="41"/>
      <c r="Q19" s="37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90" t="str">
        <f>[1]Лист1!$B$24</f>
        <v>399183,02</v>
      </c>
      <c r="L20" s="90"/>
      <c r="M20" s="39"/>
      <c r="N20" s="39"/>
      <c r="O20" s="39"/>
      <c r="P20" s="40"/>
      <c r="Q20" s="39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37"/>
      <c r="O21" s="37"/>
      <c r="P21" s="50"/>
      <c r="Q21" s="37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0"/>
      <c r="R22" s="51"/>
    </row>
    <row r="23" spans="1:18" x14ac:dyDescent="0.25">
      <c r="A23" s="37" t="s">
        <v>15</v>
      </c>
      <c r="B23" s="98">
        <f>'[2]сети РСК'!B23:C23</f>
        <v>2.39932384245892E-3</v>
      </c>
      <c r="C23" s="98"/>
      <c r="E23" s="37"/>
      <c r="G23" s="37"/>
      <c r="H23" s="40"/>
      <c r="I23" s="37"/>
      <c r="J23" s="37"/>
      <c r="K23" s="37"/>
      <c r="L23" s="37"/>
      <c r="M23" s="37"/>
      <c r="N23" s="37"/>
      <c r="O23" s="37"/>
      <c r="P23" s="37"/>
      <c r="Q23" s="37"/>
      <c r="R23" s="51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52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99">
        <f>'[3]Предельный уровень'!$E$27</f>
        <v>1698.3610000000001</v>
      </c>
      <c r="L25" s="99"/>
      <c r="M25" s="42"/>
      <c r="N25" s="39"/>
      <c r="O25" s="39"/>
      <c r="P25" s="39"/>
      <c r="Q25" s="39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7"/>
      <c r="O26" s="37"/>
      <c r="P26" s="37"/>
      <c r="Q26" s="37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8" x14ac:dyDescent="0.25">
      <c r="A28" s="36" t="s">
        <v>18</v>
      </c>
      <c r="B28" s="37"/>
      <c r="C28" s="37"/>
      <c r="D28" s="37"/>
      <c r="E28" s="44"/>
      <c r="F28" s="90">
        <v>0</v>
      </c>
      <c r="G28" s="90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8" x14ac:dyDescent="0.25">
      <c r="A31" s="36" t="s">
        <v>20</v>
      </c>
      <c r="B31" s="37"/>
      <c r="C31" s="37"/>
      <c r="D31" s="44"/>
      <c r="E31" s="44"/>
      <c r="F31" s="89">
        <f>SUM(L33:M37)</f>
        <v>946.08945700000038</v>
      </c>
      <c r="G31" s="89"/>
      <c r="I31" s="37"/>
      <c r="J31" s="37"/>
      <c r="K31" s="37"/>
      <c r="L31" s="37"/>
      <c r="M31" s="37"/>
      <c r="N31" s="37"/>
      <c r="O31" s="37"/>
      <c r="P31" s="37"/>
      <c r="Q31" s="37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78">
        <f>[3]Категории!$J$24</f>
        <v>2.108886</v>
      </c>
      <c r="M33" s="78"/>
      <c r="N33" s="37"/>
      <c r="O33" s="39"/>
      <c r="P33" s="39"/>
      <c r="Q33" s="37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79">
        <f>[3]Категории!$L$24</f>
        <v>432.59464100000037</v>
      </c>
      <c r="M34" s="79"/>
      <c r="N34" s="37"/>
      <c r="O34" s="39"/>
      <c r="P34" s="39"/>
      <c r="Q34" s="37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79">
        <f>[3]Категории!$N$24</f>
        <v>223.32549299999999</v>
      </c>
      <c r="M35" s="79"/>
      <c r="N35" s="37"/>
      <c r="O35" s="39"/>
      <c r="P35" s="39"/>
      <c r="Q35" s="37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79">
        <f>[3]Категории!$P$24</f>
        <v>60.556472999999997</v>
      </c>
      <c r="M36" s="79"/>
      <c r="N36" s="37"/>
      <c r="O36" s="39"/>
      <c r="P36" s="39"/>
      <c r="Q36" s="37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79">
        <f>[3]Категории!$R$24</f>
        <v>227.503964</v>
      </c>
      <c r="M37" s="79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f>'[3]Предельный уровень'!$E$31</f>
        <v>259.19549999999998</v>
      </c>
      <c r="K39" s="86"/>
      <c r="L39" s="39"/>
      <c r="M39" s="39"/>
      <c r="N39" s="39"/>
      <c r="O39" s="39"/>
      <c r="P39" s="39"/>
      <c r="Q39" s="39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x14ac:dyDescent="0.25">
      <c r="A42" s="42" t="s">
        <v>29</v>
      </c>
      <c r="B42" s="42"/>
      <c r="C42" s="90">
        <f>SUM(L45:M50)</f>
        <v>1184.4829999999999</v>
      </c>
      <c r="D42" s="90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3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37"/>
      <c r="O44" s="37"/>
      <c r="P44" s="37"/>
      <c r="Q44" s="37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80">
        <f>[3]Категории!$G$25</f>
        <v>278.44099999999997</v>
      </c>
      <c r="M45" s="80"/>
      <c r="N45" s="37"/>
      <c r="O45" s="37"/>
      <c r="P45" s="37"/>
      <c r="Q45" s="37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77">
        <f>[3]Категории!$E$24</f>
        <v>180.024</v>
      </c>
      <c r="M46" s="77"/>
      <c r="N46" s="37"/>
      <c r="O46" s="37"/>
      <c r="P46" s="37"/>
      <c r="Q46" s="37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77">
        <f>[3]Категории!$C$24</f>
        <v>108.134</v>
      </c>
      <c r="M47" s="77"/>
      <c r="N47" s="37"/>
      <c r="O47" s="37"/>
      <c r="P47" s="37"/>
      <c r="Q47" s="37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37"/>
      <c r="O48" s="37"/>
      <c r="P48" s="37"/>
      <c r="Q48" s="37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80">
        <f>[3]Категории!$G$24</f>
        <v>291.27199999999999</v>
      </c>
      <c r="M49" s="80"/>
      <c r="N49" s="37"/>
      <c r="O49" s="37"/>
      <c r="P49" s="37"/>
      <c r="Q49" s="37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77">
        <f>[3]Категории!$A$24</f>
        <v>326.61200000000002</v>
      </c>
      <c r="M50" s="77"/>
      <c r="N50" s="37"/>
      <c r="O50" s="37"/>
      <c r="P50" s="37"/>
      <c r="Q50" s="37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5">
      <c r="A53" s="36" t="s">
        <v>36</v>
      </c>
      <c r="B53" s="37"/>
      <c r="C53" s="82">
        <f>'[3]Предельный уровень'!$C$25/1000</f>
        <v>1095932.456</v>
      </c>
      <c r="D53" s="82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5">
      <c r="A56" s="36" t="s">
        <v>38</v>
      </c>
      <c r="B56" s="37"/>
      <c r="C56" s="91">
        <v>0</v>
      </c>
      <c r="D56" s="91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5">
      <c r="A59" s="36" t="s">
        <v>40</v>
      </c>
      <c r="B59" s="37"/>
      <c r="C59" s="44"/>
      <c r="D59" s="44"/>
      <c r="E59" s="82">
        <f>SUM(L61:M65)</f>
        <v>747249.60699999996</v>
      </c>
      <c r="F59" s="82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90">
        <f>C42</f>
        <v>1184.4829999999999</v>
      </c>
      <c r="M61" s="90"/>
      <c r="N61" s="37"/>
      <c r="O61" s="37"/>
      <c r="P61" s="37"/>
      <c r="Q61" s="37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81">
        <f>[3]Категории!$K$24</f>
        <v>301798.91800000001</v>
      </c>
      <c r="M62" s="81"/>
      <c r="N62" s="37"/>
      <c r="O62" s="37"/>
      <c r="P62" s="37"/>
      <c r="Q62" s="37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81">
        <f>[3]Категории!$M$24</f>
        <v>170550.79300000001</v>
      </c>
      <c r="M63" s="81"/>
      <c r="N63" s="37"/>
      <c r="O63" s="37"/>
      <c r="P63" s="37"/>
      <c r="Q63" s="37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81">
        <f>[3]Категории!$O$24</f>
        <v>70133.796000000002</v>
      </c>
      <c r="M64" s="81"/>
      <c r="N64" s="37"/>
      <c r="O64" s="37"/>
      <c r="P64" s="37"/>
      <c r="Q64" s="37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81">
        <f>[3]Категории!$Q$24</f>
        <v>203581.617</v>
      </c>
      <c r="M65" s="81"/>
      <c r="N65" s="37"/>
      <c r="O65" s="37"/>
      <c r="P65" s="37"/>
      <c r="Q65" s="37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6" t="s">
        <v>47</v>
      </c>
      <c r="B68" s="37"/>
      <c r="C68" s="86">
        <f>'[3]Предельный уровень'!$E$30</f>
        <v>143176.6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5">
      <c r="A71" s="39" t="s">
        <v>49</v>
      </c>
      <c r="B71" s="39"/>
      <c r="C71" s="39"/>
      <c r="D71" s="39"/>
      <c r="E71" s="39"/>
      <c r="F71" s="69">
        <f>'[3]Предельный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9"/>
      <c r="O71" s="39"/>
      <c r="P71" s="39"/>
      <c r="Q71" s="39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5.75" x14ac:dyDescent="0.25">
      <c r="A74" s="54" t="s">
        <v>59</v>
      </c>
      <c r="B74" s="55"/>
      <c r="C74" s="55"/>
      <c r="D74" s="55"/>
      <c r="E74" s="55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87" t="s">
        <v>65</v>
      </c>
      <c r="B76" s="88"/>
      <c r="C76" s="88"/>
      <c r="D76" s="88"/>
      <c r="E76" s="8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6.5" customHeight="1" x14ac:dyDescent="0.25">
      <c r="A77" s="88"/>
      <c r="B77" s="88"/>
      <c r="C77" s="88"/>
      <c r="D77" s="88"/>
      <c r="E77" s="8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6.5" customHeight="1" x14ac:dyDescent="0.25">
      <c r="A78" s="88"/>
      <c r="B78" s="88"/>
      <c r="C78" s="88"/>
      <c r="D78" s="88"/>
      <c r="E78" s="8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9.5" customHeight="1" x14ac:dyDescent="0.25">
      <c r="A79" s="88"/>
      <c r="B79" s="88"/>
      <c r="C79" s="88"/>
      <c r="D79" s="88"/>
      <c r="E79" s="8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ht="16.5" customHeight="1" x14ac:dyDescent="0.25">
      <c r="A80" s="71"/>
      <c r="B80" s="71"/>
      <c r="C80" s="71"/>
      <c r="D80" s="71"/>
      <c r="E80" s="71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ht="15.75" thickBot="1" x14ac:dyDescent="0.3">
      <c r="A81" s="56" t="s">
        <v>60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5.75" thickBot="1" x14ac:dyDescent="0.3">
      <c r="A82" s="57"/>
      <c r="B82" s="58" t="s">
        <v>3</v>
      </c>
      <c r="C82" s="59" t="s">
        <v>4</v>
      </c>
      <c r="D82" s="59" t="s">
        <v>5</v>
      </c>
      <c r="E82" s="60" t="s">
        <v>6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75" x14ac:dyDescent="0.25">
      <c r="A83" s="61" t="s">
        <v>53</v>
      </c>
      <c r="B83" s="30">
        <v>1076.3399999999999</v>
      </c>
      <c r="C83" s="31">
        <v>1645.02</v>
      </c>
      <c r="D83" s="31">
        <v>2466.19</v>
      </c>
      <c r="E83" s="32">
        <v>3523.88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ht="133.5" customHeight="1" x14ac:dyDescent="0.25">
      <c r="A84" s="62" t="s">
        <v>63</v>
      </c>
      <c r="B84" s="83">
        <f>[4]услуги!$B$13</f>
        <v>2.97</v>
      </c>
      <c r="C84" s="84"/>
      <c r="D84" s="84"/>
      <c r="E84" s="85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ht="35.25" customHeight="1" x14ac:dyDescent="0.25">
      <c r="A85" s="62" t="s">
        <v>57</v>
      </c>
      <c r="B85" s="74">
        <f>[4]услуги!$B$14</f>
        <v>1.0900000000000001</v>
      </c>
      <c r="C85" s="75"/>
      <c r="D85" s="75"/>
      <c r="E85" s="76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ht="45" x14ac:dyDescent="0.25">
      <c r="A86" s="62" t="s">
        <v>58</v>
      </c>
      <c r="B86" s="74">
        <f>[4]услуги!$B$15</f>
        <v>0.312</v>
      </c>
      <c r="C86" s="75"/>
      <c r="D86" s="75"/>
      <c r="E86" s="76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30.75" thickBot="1" x14ac:dyDescent="0.3">
      <c r="A87" s="63" t="s">
        <v>66</v>
      </c>
      <c r="B87" s="74">
        <f>[4]услуги!$B$16</f>
        <v>1.5660000000000001</v>
      </c>
      <c r="C87" s="75"/>
      <c r="D87" s="75"/>
      <c r="E87" s="76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5.75" thickBot="1" x14ac:dyDescent="0.3">
      <c r="A88" s="20" t="s">
        <v>52</v>
      </c>
      <c r="B88" s="64">
        <f>B83+B84</f>
        <v>1079.31</v>
      </c>
      <c r="C88" s="64">
        <f>C83+B84</f>
        <v>1647.99</v>
      </c>
      <c r="D88" s="64">
        <f>D83+B84</f>
        <v>2469.16</v>
      </c>
      <c r="E88" s="65">
        <f>E83+B84</f>
        <v>3526.85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</sheetData>
  <mergeCells count="36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F4" sqref="F4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7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3">
        <f>ROUND(($H$14+$H$14*0.129*1.53+B88),2)</f>
        <v>2733.39</v>
      </c>
      <c r="H8" s="73">
        <f>ROUND(($H$14+$H$14*0.129*1.53+C88),2)</f>
        <v>2733.39</v>
      </c>
      <c r="I8" s="73">
        <f>ROUND(($H$14+$H$14*0.129*1.53+D88),2)</f>
        <v>2733.39</v>
      </c>
      <c r="J8" s="73">
        <f>ROUND(($H$14+$H$14*0.129*1.53+E88),2)</f>
        <v>2733.39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2"/>
      <c r="O13" s="2"/>
      <c r="P13" s="2"/>
      <c r="Q13" s="2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90">
        <f>ROUND((K18+B23*K20+F71),2)</f>
        <v>2280.35</v>
      </c>
      <c r="I14" s="90"/>
      <c r="J14" s="39"/>
      <c r="K14" s="39"/>
      <c r="L14" s="40"/>
      <c r="M14" s="39"/>
      <c r="N14" s="3"/>
      <c r="O14" s="3"/>
      <c r="P14" s="3"/>
      <c r="Q14" s="3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2"/>
      <c r="O15" s="2"/>
      <c r="P15" s="2"/>
      <c r="Q15" s="2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"/>
      <c r="O16" s="2"/>
      <c r="P16" s="2"/>
      <c r="Q16" s="2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"/>
      <c r="O17" s="2"/>
      <c r="P17" s="2"/>
      <c r="Q17" s="2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97" t="str">
        <f>[1]Лист1!$B$25</f>
        <v>1322,58</v>
      </c>
      <c r="L18" s="97"/>
      <c r="M18" s="39"/>
      <c r="N18" s="3"/>
      <c r="O18" s="3"/>
      <c r="P18" s="3"/>
      <c r="Q18" s="3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2"/>
      <c r="O19" s="2"/>
      <c r="P19" s="17"/>
      <c r="Q19" s="2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90" t="str">
        <f>[1]Лист1!$B$24</f>
        <v>399183,02</v>
      </c>
      <c r="L20" s="90"/>
      <c r="M20" s="39"/>
      <c r="N20" s="3"/>
      <c r="O20" s="3"/>
      <c r="P20" s="22"/>
      <c r="Q20" s="3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2"/>
      <c r="O21" s="2"/>
      <c r="P21" s="33"/>
      <c r="Q21" s="2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"/>
      <c r="O22" s="3"/>
      <c r="P22" s="22"/>
      <c r="Q22" s="22"/>
      <c r="R22" s="34"/>
    </row>
    <row r="23" spans="1:18" x14ac:dyDescent="0.25">
      <c r="A23" s="37" t="s">
        <v>15</v>
      </c>
      <c r="B23" s="98">
        <f>'[2]сети РСК'!B23:C23</f>
        <v>2.39932384245892E-3</v>
      </c>
      <c r="C23" s="98"/>
      <c r="D23" s="43"/>
      <c r="E23" s="37"/>
      <c r="F23" s="43"/>
      <c r="G23" s="37"/>
      <c r="H23" s="40"/>
      <c r="I23" s="37"/>
      <c r="J23" s="37"/>
      <c r="K23" s="37"/>
      <c r="L23" s="37"/>
      <c r="M23" s="37"/>
      <c r="N23" s="2"/>
      <c r="O23" s="2"/>
      <c r="P23" s="2"/>
      <c r="Q23" s="2"/>
      <c r="R23" s="34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"/>
      <c r="O24" s="2"/>
      <c r="P24" s="2"/>
      <c r="Q24" s="2"/>
      <c r="R24" s="35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99">
        <f>'[3]Предельный уровень'!$E$27</f>
        <v>1698.3610000000001</v>
      </c>
      <c r="L25" s="99"/>
      <c r="M25" s="42"/>
      <c r="N25" s="3"/>
      <c r="O25" s="3"/>
      <c r="P25" s="3"/>
      <c r="Q25" s="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"/>
      <c r="O27" s="2"/>
      <c r="P27" s="2"/>
      <c r="Q27" s="2"/>
    </row>
    <row r="28" spans="1:18" x14ac:dyDescent="0.25">
      <c r="A28" s="36" t="s">
        <v>18</v>
      </c>
      <c r="B28" s="37"/>
      <c r="C28" s="37"/>
      <c r="D28" s="37"/>
      <c r="E28" s="44"/>
      <c r="F28" s="90">
        <v>0</v>
      </c>
      <c r="G28" s="90"/>
      <c r="H28" s="37"/>
      <c r="I28" s="37"/>
      <c r="J28" s="37"/>
      <c r="K28" s="37"/>
      <c r="L28" s="37"/>
      <c r="M28" s="37"/>
      <c r="N28" s="2"/>
      <c r="O28" s="2"/>
      <c r="P28" s="2"/>
      <c r="Q28" s="2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"/>
      <c r="O29" s="2"/>
      <c r="P29" s="2"/>
      <c r="Q29" s="2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</row>
    <row r="31" spans="1:18" x14ac:dyDescent="0.25">
      <c r="A31" s="36" t="s">
        <v>20</v>
      </c>
      <c r="B31" s="37"/>
      <c r="C31" s="37"/>
      <c r="D31" s="44"/>
      <c r="E31" s="44"/>
      <c r="F31" s="89">
        <f>SUM(L33:M37)</f>
        <v>946.08945700000038</v>
      </c>
      <c r="G31" s="89"/>
      <c r="H31" s="43"/>
      <c r="I31" s="37"/>
      <c r="J31" s="37"/>
      <c r="K31" s="37"/>
      <c r="L31" s="37"/>
      <c r="M31" s="37"/>
      <c r="N31" s="2"/>
      <c r="O31" s="2"/>
      <c r="P31" s="2"/>
      <c r="Q31" s="2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2"/>
      <c r="Q32" s="2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78">
        <f>[3]Категории!$J$24</f>
        <v>2.108886</v>
      </c>
      <c r="M33" s="78"/>
      <c r="N33" s="2"/>
      <c r="O33" s="3"/>
      <c r="P33" s="3"/>
      <c r="Q33" s="2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79">
        <f>[3]Категории!$L$24</f>
        <v>432.59464100000037</v>
      </c>
      <c r="M34" s="79"/>
      <c r="N34" s="2"/>
      <c r="O34" s="3"/>
      <c r="P34" s="3"/>
      <c r="Q34" s="2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79">
        <f>[3]Категории!$N$24</f>
        <v>223.32549299999999</v>
      </c>
      <c r="M35" s="79"/>
      <c r="N35" s="2"/>
      <c r="O35" s="3"/>
      <c r="P35" s="3"/>
      <c r="Q35" s="2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79">
        <f>[3]Категории!$P$24</f>
        <v>60.556472999999997</v>
      </c>
      <c r="M36" s="79"/>
      <c r="N36" s="2"/>
      <c r="O36" s="3"/>
      <c r="P36" s="3"/>
      <c r="Q36" s="2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79">
        <f>[3]Категории!$R$24</f>
        <v>227.503964</v>
      </c>
      <c r="M37" s="79"/>
      <c r="N37" s="2"/>
      <c r="O37" s="2"/>
      <c r="P37" s="2"/>
      <c r="Q37" s="2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"/>
      <c r="O38" s="2"/>
      <c r="P38" s="2"/>
      <c r="Q38" s="2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f>'[3]Предельный уровень'!$E$31</f>
        <v>259.19549999999998</v>
      </c>
      <c r="K39" s="86"/>
      <c r="L39" s="39"/>
      <c r="M39" s="39"/>
      <c r="N39" s="3"/>
      <c r="O39" s="3"/>
      <c r="P39" s="3"/>
      <c r="Q39" s="3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"/>
      <c r="O40" s="2"/>
      <c r="P40" s="2"/>
      <c r="Q40" s="2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"/>
      <c r="O41" s="2"/>
      <c r="P41" s="2"/>
      <c r="Q41" s="2"/>
    </row>
    <row r="42" spans="1:17" x14ac:dyDescent="0.25">
      <c r="A42" s="42" t="s">
        <v>29</v>
      </c>
      <c r="B42" s="42"/>
      <c r="C42" s="90">
        <f>SUM(L45:M50)</f>
        <v>1184.4829999999999</v>
      </c>
      <c r="D42" s="90"/>
      <c r="E42" s="43"/>
      <c r="F42" s="42"/>
      <c r="G42" s="42"/>
      <c r="H42" s="42"/>
      <c r="I42" s="42"/>
      <c r="J42" s="42"/>
      <c r="K42" s="42"/>
      <c r="L42" s="42"/>
      <c r="M42" s="42"/>
      <c r="N42" s="4"/>
      <c r="O42" s="4"/>
      <c r="P42" s="4"/>
      <c r="Q42" s="6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"/>
      <c r="O43" s="2"/>
      <c r="P43" s="2"/>
      <c r="Q43" s="2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2"/>
      <c r="O44" s="2"/>
      <c r="P44" s="2"/>
      <c r="Q44" s="2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80">
        <f>[3]Категории!$G$25</f>
        <v>278.44099999999997</v>
      </c>
      <c r="M45" s="80"/>
      <c r="N45" s="2"/>
      <c r="O45" s="2"/>
      <c r="P45" s="2"/>
      <c r="Q45" s="2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77">
        <f>[3]Категории!$E$24</f>
        <v>180.024</v>
      </c>
      <c r="M46" s="77"/>
      <c r="N46" s="2"/>
      <c r="O46" s="2"/>
      <c r="P46" s="2"/>
      <c r="Q46" s="2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77">
        <f>[3]Категории!$C$24</f>
        <v>108.134</v>
      </c>
      <c r="M47" s="77"/>
      <c r="N47" s="2"/>
      <c r="O47" s="2"/>
      <c r="P47" s="2"/>
      <c r="Q47" s="2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2"/>
      <c r="O48" s="2"/>
      <c r="P48" s="2"/>
      <c r="Q48" s="2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80">
        <f>[3]Категории!$G$24</f>
        <v>291.27199999999999</v>
      </c>
      <c r="M49" s="80"/>
      <c r="N49" s="2"/>
      <c r="O49" s="2"/>
      <c r="P49" s="2"/>
      <c r="Q49" s="2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77">
        <f>[3]Категории!$A$24</f>
        <v>326.61200000000002</v>
      </c>
      <c r="M50" s="77"/>
      <c r="N50" s="2"/>
      <c r="O50" s="2"/>
      <c r="P50" s="2"/>
      <c r="Q50" s="2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"/>
      <c r="O51" s="2"/>
      <c r="P51" s="2"/>
      <c r="Q51" s="2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"/>
      <c r="O52" s="2"/>
      <c r="P52" s="2"/>
      <c r="Q52" s="2"/>
    </row>
    <row r="53" spans="1:17" x14ac:dyDescent="0.25">
      <c r="A53" s="36" t="s">
        <v>36</v>
      </c>
      <c r="B53" s="37"/>
      <c r="C53" s="82">
        <f>'[3]Предельный уровень'!$C$25/1000</f>
        <v>1095932.456</v>
      </c>
      <c r="D53" s="82"/>
      <c r="E53" s="37"/>
      <c r="F53" s="37"/>
      <c r="G53" s="37"/>
      <c r="H53" s="37"/>
      <c r="I53" s="37"/>
      <c r="J53" s="37"/>
      <c r="K53" s="37"/>
      <c r="L53" s="37"/>
      <c r="M53" s="37"/>
      <c r="N53" s="2"/>
      <c r="O53" s="2"/>
      <c r="P53" s="2"/>
      <c r="Q53" s="2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"/>
      <c r="O54" s="2"/>
      <c r="P54" s="2"/>
      <c r="Q54" s="2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"/>
      <c r="O55" s="2"/>
      <c r="P55" s="2"/>
      <c r="Q55" s="2"/>
    </row>
    <row r="56" spans="1:17" x14ac:dyDescent="0.25">
      <c r="A56" s="36" t="s">
        <v>38</v>
      </c>
      <c r="B56" s="37"/>
      <c r="C56" s="91">
        <v>0</v>
      </c>
      <c r="D56" s="91"/>
      <c r="E56" s="37"/>
      <c r="F56" s="37"/>
      <c r="G56" s="37"/>
      <c r="H56" s="37"/>
      <c r="I56" s="37"/>
      <c r="J56" s="37"/>
      <c r="K56" s="37"/>
      <c r="L56" s="37"/>
      <c r="M56" s="37"/>
      <c r="N56" s="2"/>
      <c r="O56" s="2"/>
      <c r="P56" s="2"/>
      <c r="Q56" s="2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"/>
      <c r="O57" s="2"/>
      <c r="P57" s="2"/>
      <c r="Q57" s="2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"/>
      <c r="O58" s="2"/>
      <c r="P58" s="2"/>
      <c r="Q58" s="2"/>
    </row>
    <row r="59" spans="1:17" x14ac:dyDescent="0.25">
      <c r="A59" s="36" t="s">
        <v>40</v>
      </c>
      <c r="B59" s="37"/>
      <c r="C59" s="44"/>
      <c r="D59" s="44"/>
      <c r="E59" s="82">
        <f>SUM(L61:M65)</f>
        <v>747249.60699999996</v>
      </c>
      <c r="F59" s="82"/>
      <c r="G59" s="37"/>
      <c r="H59" s="37"/>
      <c r="I59" s="37"/>
      <c r="J59" s="37"/>
      <c r="K59" s="37"/>
      <c r="L59" s="37"/>
      <c r="M59" s="37"/>
      <c r="N59" s="2"/>
      <c r="O59" s="2"/>
      <c r="P59" s="2"/>
      <c r="Q59" s="2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  <c r="O60" s="2"/>
      <c r="P60" s="2"/>
      <c r="Q60" s="2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90">
        <f>C42</f>
        <v>1184.4829999999999</v>
      </c>
      <c r="M61" s="90"/>
      <c r="N61" s="2"/>
      <c r="O61" s="2"/>
      <c r="P61" s="2"/>
      <c r="Q61" s="2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81">
        <f>[3]Категории!$K$24</f>
        <v>301798.91800000001</v>
      </c>
      <c r="M62" s="81"/>
      <c r="N62" s="2"/>
      <c r="O62" s="2"/>
      <c r="P62" s="2"/>
      <c r="Q62" s="2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81">
        <f>[3]Категории!$M$24</f>
        <v>170550.79300000001</v>
      </c>
      <c r="M63" s="81"/>
      <c r="N63" s="2"/>
      <c r="O63" s="2"/>
      <c r="P63" s="2"/>
      <c r="Q63" s="2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81">
        <f>[3]Категории!$O$24</f>
        <v>70133.796000000002</v>
      </c>
      <c r="M64" s="81"/>
      <c r="N64" s="2"/>
      <c r="O64" s="2"/>
      <c r="P64" s="2"/>
      <c r="Q64" s="2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81">
        <f>[3]Категории!$Q$24</f>
        <v>203581.617</v>
      </c>
      <c r="M65" s="81"/>
      <c r="N65" s="2"/>
      <c r="O65" s="2"/>
      <c r="P65" s="2"/>
      <c r="Q65" s="2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</row>
    <row r="68" spans="1:17" x14ac:dyDescent="0.25">
      <c r="A68" s="36" t="s">
        <v>47</v>
      </c>
      <c r="B68" s="37"/>
      <c r="C68" s="86">
        <f>'[3]Предельный уровень'!$E$30</f>
        <v>143176.6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2"/>
      <c r="O68" s="2"/>
      <c r="P68" s="2"/>
      <c r="Q68" s="2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</row>
    <row r="71" spans="1:17" x14ac:dyDescent="0.25">
      <c r="A71" s="39" t="s">
        <v>49</v>
      </c>
      <c r="B71" s="39"/>
      <c r="C71" s="39"/>
      <c r="D71" s="39"/>
      <c r="E71" s="39"/>
      <c r="F71" s="69">
        <f>'[3]Предельный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"/>
      <c r="O71" s="3"/>
      <c r="P71" s="3"/>
      <c r="Q71" s="3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7" t="s">
        <v>65</v>
      </c>
      <c r="B76" s="88"/>
      <c r="C76" s="88"/>
      <c r="D76" s="88"/>
      <c r="E76" s="8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8"/>
      <c r="B77" s="88"/>
      <c r="C77" s="88"/>
      <c r="D77" s="88"/>
      <c r="E77" s="8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8"/>
      <c r="B78" s="88"/>
      <c r="C78" s="88"/>
      <c r="D78" s="88"/>
      <c r="E78" s="8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8"/>
      <c r="B79" s="88"/>
      <c r="C79" s="88"/>
      <c r="D79" s="88"/>
      <c r="E79" s="8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3">
        <f>[4]услуги!$B$13</f>
        <v>2.97</v>
      </c>
      <c r="C84" s="84"/>
      <c r="D84" s="84"/>
      <c r="E84" s="8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74">
        <f>[4]услуги!$B$14</f>
        <v>1.0900000000000001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4">
        <f>[4]услуги!$B$15</f>
        <v>0.312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3" t="s">
        <v>66</v>
      </c>
      <c r="B87" s="74">
        <f>[4]услуги!$B$16</f>
        <v>1.5660000000000001</v>
      </c>
      <c r="C87" s="75"/>
      <c r="D87" s="75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2.97</v>
      </c>
      <c r="C88" s="21">
        <f>B84</f>
        <v>2.97</v>
      </c>
      <c r="D88" s="21">
        <f>B84</f>
        <v>2.97</v>
      </c>
      <c r="E88" s="26">
        <f>B84</f>
        <v>2.97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F4" sqref="F4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7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2">
        <f>ROUND(($H$14+B88),2)</f>
        <v>2620.2399999999998</v>
      </c>
      <c r="H8" s="72">
        <f>ROUND(($H$14+C88),2)</f>
        <v>2620.2399999999998</v>
      </c>
      <c r="I8" s="72">
        <f t="shared" ref="I8:J8" si="0">ROUND(($H$14+D88),2)</f>
        <v>2620.2399999999998</v>
      </c>
      <c r="J8" s="72">
        <f t="shared" si="0"/>
        <v>2620.2399999999998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2"/>
      <c r="O13" s="2"/>
      <c r="P13" s="2"/>
      <c r="Q13" s="2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90">
        <f>ROUND((K18+B23*K20+F71),2)</f>
        <v>2280.35</v>
      </c>
      <c r="I14" s="90"/>
      <c r="J14" s="39"/>
      <c r="K14" s="39"/>
      <c r="L14" s="40"/>
      <c r="M14" s="39"/>
      <c r="N14" s="3"/>
      <c r="O14" s="3"/>
      <c r="P14" s="3"/>
      <c r="Q14" s="3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2"/>
      <c r="O15" s="2"/>
      <c r="P15" s="2"/>
      <c r="Q15" s="2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"/>
      <c r="O16" s="2"/>
      <c r="P16" s="2"/>
      <c r="Q16" s="2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"/>
      <c r="O17" s="2"/>
      <c r="P17" s="2"/>
      <c r="Q17" s="2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97" t="str">
        <f>[1]Лист1!$B$25</f>
        <v>1322,58</v>
      </c>
      <c r="L18" s="97"/>
      <c r="M18" s="39"/>
      <c r="N18" s="3"/>
      <c r="O18" s="3"/>
      <c r="P18" s="3"/>
      <c r="Q18" s="3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2"/>
      <c r="O19" s="2"/>
      <c r="P19" s="17" t="s">
        <v>64</v>
      </c>
      <c r="Q19" s="2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90" t="str">
        <f>[1]Лист1!$B$24</f>
        <v>399183,02</v>
      </c>
      <c r="L20" s="90"/>
      <c r="M20" s="39"/>
      <c r="N20" s="3"/>
      <c r="O20" s="3"/>
      <c r="P20" s="22"/>
      <c r="Q20" s="3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2"/>
      <c r="O21" s="2"/>
      <c r="P21" s="33"/>
      <c r="Q21" s="2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"/>
      <c r="O22" s="3"/>
      <c r="P22" s="22"/>
      <c r="Q22" s="22"/>
      <c r="R22" s="34"/>
    </row>
    <row r="23" spans="1:18" x14ac:dyDescent="0.25">
      <c r="A23" s="37" t="s">
        <v>15</v>
      </c>
      <c r="B23" s="98">
        <f>'[2]сети РСК'!B23:C23</f>
        <v>2.39932384245892E-3</v>
      </c>
      <c r="C23" s="98"/>
      <c r="D23" s="43"/>
      <c r="E23" s="37"/>
      <c r="F23" s="43"/>
      <c r="G23" s="37"/>
      <c r="H23" s="40"/>
      <c r="I23" s="37"/>
      <c r="J23" s="37"/>
      <c r="K23" s="37"/>
      <c r="L23" s="37"/>
      <c r="M23" s="37"/>
      <c r="N23" s="2"/>
      <c r="O23" s="2"/>
      <c r="P23" s="2"/>
      <c r="Q23" s="2"/>
      <c r="R23" s="34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"/>
      <c r="O24" s="2"/>
      <c r="P24" s="2"/>
      <c r="Q24" s="2"/>
      <c r="R24" s="35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99">
        <f>'[3]Предельный уровень'!$E$27</f>
        <v>1698.3610000000001</v>
      </c>
      <c r="L25" s="99"/>
      <c r="M25" s="42"/>
      <c r="N25" s="3"/>
      <c r="O25" s="3"/>
      <c r="P25" s="3"/>
      <c r="Q25" s="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"/>
      <c r="O27" s="2"/>
      <c r="P27" s="2"/>
      <c r="Q27" s="2"/>
    </row>
    <row r="28" spans="1:18" x14ac:dyDescent="0.25">
      <c r="A28" s="36" t="s">
        <v>18</v>
      </c>
      <c r="B28" s="37"/>
      <c r="C28" s="37"/>
      <c r="D28" s="37"/>
      <c r="E28" s="44"/>
      <c r="F28" s="90">
        <v>0</v>
      </c>
      <c r="G28" s="90"/>
      <c r="H28" s="37"/>
      <c r="I28" s="37"/>
      <c r="J28" s="37"/>
      <c r="K28" s="37"/>
      <c r="L28" s="37"/>
      <c r="M28" s="37"/>
      <c r="N28" s="2"/>
      <c r="O28" s="2"/>
      <c r="P28" s="2"/>
      <c r="Q28" s="2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"/>
      <c r="O29" s="2"/>
      <c r="P29" s="2"/>
      <c r="Q29" s="2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</row>
    <row r="31" spans="1:18" x14ac:dyDescent="0.25">
      <c r="A31" s="36" t="s">
        <v>20</v>
      </c>
      <c r="B31" s="37"/>
      <c r="C31" s="37"/>
      <c r="D31" s="44"/>
      <c r="E31" s="44"/>
      <c r="F31" s="89">
        <f>SUM(L33:M37)</f>
        <v>946.08945700000038</v>
      </c>
      <c r="G31" s="89"/>
      <c r="H31" s="43"/>
      <c r="I31" s="37"/>
      <c r="J31" s="37"/>
      <c r="K31" s="37"/>
      <c r="L31" s="37"/>
      <c r="M31" s="37"/>
      <c r="N31" s="2"/>
      <c r="O31" s="2"/>
      <c r="P31" s="2"/>
      <c r="Q31" s="2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2"/>
      <c r="Q32" s="2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78">
        <f>[3]Категории!$J$24</f>
        <v>2.108886</v>
      </c>
      <c r="M33" s="78"/>
      <c r="N33" s="2"/>
      <c r="O33" s="3"/>
      <c r="P33" s="3"/>
      <c r="Q33" s="2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79">
        <f>[3]Категории!$L$24</f>
        <v>432.59464100000037</v>
      </c>
      <c r="M34" s="79"/>
      <c r="N34" s="2"/>
      <c r="O34" s="3"/>
      <c r="P34" s="3"/>
      <c r="Q34" s="2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79">
        <f>[3]Категории!$N$24</f>
        <v>223.32549299999999</v>
      </c>
      <c r="M35" s="79"/>
      <c r="N35" s="2"/>
      <c r="O35" s="3"/>
      <c r="P35" s="3"/>
      <c r="Q35" s="2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79">
        <f>[3]Категории!$P$24</f>
        <v>60.556472999999997</v>
      </c>
      <c r="M36" s="79"/>
      <c r="N36" s="2"/>
      <c r="O36" s="3"/>
      <c r="P36" s="3"/>
      <c r="Q36" s="2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79">
        <f>[3]Категории!$R$24</f>
        <v>227.503964</v>
      </c>
      <c r="M37" s="79"/>
      <c r="N37" s="2"/>
      <c r="O37" s="2"/>
      <c r="P37" s="2"/>
      <c r="Q37" s="2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"/>
      <c r="O38" s="2"/>
      <c r="P38" s="2"/>
      <c r="Q38" s="2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f>'[3]Предельный уровень'!$E$31</f>
        <v>259.19549999999998</v>
      </c>
      <c r="K39" s="86"/>
      <c r="L39" s="39"/>
      <c r="M39" s="39"/>
      <c r="N39" s="3"/>
      <c r="O39" s="3"/>
      <c r="P39" s="3"/>
      <c r="Q39" s="3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"/>
      <c r="O40" s="2"/>
      <c r="P40" s="2"/>
      <c r="Q40" s="2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"/>
      <c r="O41" s="2"/>
      <c r="P41" s="2"/>
      <c r="Q41" s="2"/>
    </row>
    <row r="42" spans="1:17" x14ac:dyDescent="0.25">
      <c r="A42" s="42" t="s">
        <v>29</v>
      </c>
      <c r="B42" s="42"/>
      <c r="C42" s="90">
        <f>SUM(L45:M50)</f>
        <v>1184.4829999999999</v>
      </c>
      <c r="D42" s="90"/>
      <c r="E42" s="43"/>
      <c r="F42" s="42"/>
      <c r="G42" s="42"/>
      <c r="H42" s="42"/>
      <c r="I42" s="42"/>
      <c r="J42" s="42"/>
      <c r="K42" s="42"/>
      <c r="L42" s="42"/>
      <c r="M42" s="42"/>
      <c r="N42" s="4"/>
      <c r="O42" s="4"/>
      <c r="P42" s="4"/>
      <c r="Q42" s="6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"/>
      <c r="O43" s="2"/>
      <c r="P43" s="2"/>
      <c r="Q43" s="2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2"/>
      <c r="O44" s="2"/>
      <c r="P44" s="2"/>
      <c r="Q44" s="2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80">
        <f>[3]Категории!$G$25</f>
        <v>278.44099999999997</v>
      </c>
      <c r="M45" s="80"/>
      <c r="N45" s="2"/>
      <c r="O45" s="2"/>
      <c r="P45" s="2"/>
      <c r="Q45" s="2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77">
        <f>[3]Категории!$E$24</f>
        <v>180.024</v>
      </c>
      <c r="M46" s="77"/>
      <c r="N46" s="2"/>
      <c r="O46" s="2"/>
      <c r="P46" s="2"/>
      <c r="Q46" s="2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77">
        <f>[3]Категории!$C$24</f>
        <v>108.134</v>
      </c>
      <c r="M47" s="77"/>
      <c r="N47" s="2"/>
      <c r="O47" s="2"/>
      <c r="P47" s="2"/>
      <c r="Q47" s="2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2"/>
      <c r="O48" s="2"/>
      <c r="P48" s="2"/>
      <c r="Q48" s="2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80">
        <f>[3]Категории!$G$24</f>
        <v>291.27199999999999</v>
      </c>
      <c r="M49" s="80"/>
      <c r="N49" s="2"/>
      <c r="O49" s="2"/>
      <c r="P49" s="2"/>
      <c r="Q49" s="2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77">
        <f>[3]Категории!$A$24</f>
        <v>326.61200000000002</v>
      </c>
      <c r="M50" s="77"/>
      <c r="N50" s="2"/>
      <c r="O50" s="2"/>
      <c r="P50" s="2"/>
      <c r="Q50" s="2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"/>
      <c r="O51" s="2"/>
      <c r="P51" s="2"/>
      <c r="Q51" s="2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"/>
      <c r="O52" s="2"/>
      <c r="P52" s="2"/>
      <c r="Q52" s="2"/>
    </row>
    <row r="53" spans="1:17" x14ac:dyDescent="0.25">
      <c r="A53" s="36" t="s">
        <v>36</v>
      </c>
      <c r="B53" s="37"/>
      <c r="C53" s="82">
        <f>'[3]Предельный уровень'!$C$25/1000</f>
        <v>1095932.456</v>
      </c>
      <c r="D53" s="82"/>
      <c r="E53" s="37"/>
      <c r="F53" s="37"/>
      <c r="G53" s="37"/>
      <c r="H53" s="37"/>
      <c r="I53" s="37"/>
      <c r="J53" s="37"/>
      <c r="K53" s="37"/>
      <c r="L53" s="37"/>
      <c r="M53" s="37"/>
      <c r="N53" s="2"/>
      <c r="O53" s="2"/>
      <c r="P53" s="2"/>
      <c r="Q53" s="2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"/>
      <c r="O54" s="2"/>
      <c r="P54" s="2"/>
      <c r="Q54" s="2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"/>
      <c r="O55" s="2"/>
      <c r="P55" s="2"/>
      <c r="Q55" s="2"/>
    </row>
    <row r="56" spans="1:17" x14ac:dyDescent="0.25">
      <c r="A56" s="36" t="s">
        <v>38</v>
      </c>
      <c r="B56" s="37"/>
      <c r="C56" s="91">
        <v>0</v>
      </c>
      <c r="D56" s="91"/>
      <c r="E56" s="37"/>
      <c r="F56" s="37"/>
      <c r="G56" s="37"/>
      <c r="H56" s="37"/>
      <c r="I56" s="37"/>
      <c r="J56" s="37"/>
      <c r="K56" s="37"/>
      <c r="L56" s="37"/>
      <c r="M56" s="37"/>
      <c r="N56" s="2"/>
      <c r="O56" s="2"/>
      <c r="P56" s="2"/>
      <c r="Q56" s="2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"/>
      <c r="O57" s="2"/>
      <c r="P57" s="2"/>
      <c r="Q57" s="2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"/>
      <c r="O58" s="2"/>
      <c r="P58" s="2"/>
      <c r="Q58" s="2"/>
    </row>
    <row r="59" spans="1:17" x14ac:dyDescent="0.25">
      <c r="A59" s="36" t="s">
        <v>40</v>
      </c>
      <c r="B59" s="37"/>
      <c r="C59" s="44"/>
      <c r="D59" s="44"/>
      <c r="E59" s="82">
        <f>SUM(L61:M65)</f>
        <v>747249.60699999996</v>
      </c>
      <c r="F59" s="82"/>
      <c r="G59" s="37"/>
      <c r="H59" s="37"/>
      <c r="I59" s="37"/>
      <c r="J59" s="37"/>
      <c r="K59" s="37"/>
      <c r="L59" s="37"/>
      <c r="M59" s="37"/>
      <c r="N59" s="2"/>
      <c r="O59" s="2"/>
      <c r="P59" s="2"/>
      <c r="Q59" s="2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  <c r="O60" s="2"/>
      <c r="P60" s="2"/>
      <c r="Q60" s="2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90">
        <f>C42</f>
        <v>1184.4829999999999</v>
      </c>
      <c r="M61" s="90"/>
      <c r="N61" s="2"/>
      <c r="O61" s="2"/>
      <c r="P61" s="2"/>
      <c r="Q61" s="2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81">
        <f>[3]Категории!$K$24</f>
        <v>301798.91800000001</v>
      </c>
      <c r="M62" s="81"/>
      <c r="N62" s="2"/>
      <c r="O62" s="2"/>
      <c r="P62" s="2"/>
      <c r="Q62" s="2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81">
        <f>[3]Категории!$M$24</f>
        <v>170550.79300000001</v>
      </c>
      <c r="M63" s="81"/>
      <c r="N63" s="2"/>
      <c r="O63" s="2"/>
      <c r="P63" s="2"/>
      <c r="Q63" s="2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81">
        <f>[3]Категории!$O$24</f>
        <v>70133.796000000002</v>
      </c>
      <c r="M64" s="81"/>
      <c r="N64" s="2"/>
      <c r="O64" s="2"/>
      <c r="P64" s="2"/>
      <c r="Q64" s="2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81">
        <f>[3]Категории!$Q$24</f>
        <v>203581.617</v>
      </c>
      <c r="M65" s="81"/>
      <c r="N65" s="2"/>
      <c r="O65" s="2"/>
      <c r="P65" s="2"/>
      <c r="Q65" s="2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</row>
    <row r="68" spans="1:17" x14ac:dyDescent="0.25">
      <c r="A68" s="36" t="s">
        <v>47</v>
      </c>
      <c r="B68" s="37"/>
      <c r="C68" s="86">
        <f>'[3]Предельный уровень'!$E$30</f>
        <v>143176.6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2"/>
      <c r="O68" s="2"/>
      <c r="P68" s="2"/>
      <c r="Q68" s="2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</row>
    <row r="71" spans="1:17" x14ac:dyDescent="0.25">
      <c r="A71" s="39" t="s">
        <v>49</v>
      </c>
      <c r="B71" s="39"/>
      <c r="C71" s="39"/>
      <c r="D71" s="39"/>
      <c r="E71" s="39"/>
      <c r="F71" s="69">
        <f>'[3]Предельный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"/>
      <c r="O71" s="3"/>
      <c r="P71" s="3"/>
      <c r="Q71" s="3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5">
        <v>336.92</v>
      </c>
      <c r="C83" s="106"/>
      <c r="D83" s="106"/>
      <c r="E83" s="10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3">
        <f>[4]услуги!$B$13</f>
        <v>2.97</v>
      </c>
      <c r="C84" s="84"/>
      <c r="D84" s="84"/>
      <c r="E84" s="8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74">
        <f>[4]услуги!$B$14</f>
        <v>1.0900000000000001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4">
        <f>[4]услуги!$B$15</f>
        <v>0.312</v>
      </c>
      <c r="C86" s="75"/>
      <c r="D86" s="75"/>
      <c r="E86" s="76"/>
    </row>
    <row r="87" spans="1:17" ht="30.75" thickBot="1" x14ac:dyDescent="0.3">
      <c r="A87" s="63" t="s">
        <v>66</v>
      </c>
      <c r="B87" s="74">
        <f>[4]услуги!$B$16</f>
        <v>1.5660000000000001</v>
      </c>
      <c r="C87" s="75"/>
      <c r="D87" s="75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339.89000000000004</v>
      </c>
      <c r="C88" s="21">
        <f>B88</f>
        <v>339.89000000000004</v>
      </c>
      <c r="D88" s="21">
        <f>C88</f>
        <v>339.89000000000004</v>
      </c>
      <c r="E88" s="21">
        <f>D88</f>
        <v>339.89000000000004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F4" sqref="F4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7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2">
        <f>ROUND(($H$14+$H$14*0.0878*1.53+B87),2)</f>
        <v>2589.65</v>
      </c>
      <c r="H8" s="72">
        <f>ROUND(($H$14+$H$14*0.0878*1.53+C87),2)</f>
        <v>2589.65</v>
      </c>
      <c r="I8" s="72">
        <f>ROUND(($H$14+$H$14*0.0878*1.53+D87),2)</f>
        <v>2589.65</v>
      </c>
      <c r="J8" s="72">
        <f>ROUND(($H$14+$H$14*0.0878*1.53+E87),2)</f>
        <v>2589.65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2"/>
      <c r="O13" s="2"/>
      <c r="P13" s="2"/>
      <c r="Q13" s="2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90">
        <f>ROUND((K18+B23*K20+F71),2)</f>
        <v>2280.35</v>
      </c>
      <c r="I14" s="90"/>
      <c r="J14" s="39"/>
      <c r="K14" s="39"/>
      <c r="L14" s="40"/>
      <c r="M14" s="39"/>
      <c r="N14" s="3"/>
      <c r="O14" s="3"/>
      <c r="P14" s="3"/>
      <c r="Q14" s="3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2"/>
      <c r="O15" s="2"/>
      <c r="P15" s="2"/>
      <c r="Q15" s="2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"/>
      <c r="O16" s="2"/>
      <c r="P16" s="2"/>
      <c r="Q16" s="2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"/>
      <c r="O17" s="2"/>
      <c r="P17" s="2"/>
      <c r="Q17" s="2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97" t="str">
        <f>[1]Лист1!$B$25</f>
        <v>1322,58</v>
      </c>
      <c r="L18" s="97"/>
      <c r="M18" s="39"/>
      <c r="N18" s="3"/>
      <c r="O18" s="3"/>
      <c r="P18" s="3"/>
      <c r="Q18" s="3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2"/>
      <c r="O19" s="2"/>
      <c r="P19" s="17"/>
      <c r="Q19" s="2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90" t="str">
        <f>[1]Лист1!$B$24</f>
        <v>399183,02</v>
      </c>
      <c r="L20" s="90"/>
      <c r="M20" s="39"/>
      <c r="N20" s="3"/>
      <c r="O20" s="3"/>
      <c r="P20" s="22"/>
      <c r="Q20" s="3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2"/>
      <c r="O21" s="2"/>
      <c r="P21" s="33"/>
      <c r="Q21" s="2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"/>
      <c r="O22" s="3"/>
      <c r="P22" s="22"/>
      <c r="Q22" s="22"/>
      <c r="R22" s="34"/>
    </row>
    <row r="23" spans="1:18" x14ac:dyDescent="0.25">
      <c r="A23" s="37" t="s">
        <v>15</v>
      </c>
      <c r="B23" s="98">
        <f>'[2]сети РСК'!B23:C23</f>
        <v>2.39932384245892E-3</v>
      </c>
      <c r="C23" s="98"/>
      <c r="D23" s="43"/>
      <c r="E23" s="37"/>
      <c r="F23" s="43"/>
      <c r="G23" s="37"/>
      <c r="H23" s="40"/>
      <c r="I23" s="37"/>
      <c r="J23" s="37"/>
      <c r="K23" s="37"/>
      <c r="L23" s="37"/>
      <c r="M23" s="37"/>
      <c r="N23" s="2"/>
      <c r="O23" s="2"/>
      <c r="P23" s="2"/>
      <c r="Q23" s="2"/>
      <c r="R23" s="34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"/>
      <c r="O24" s="2"/>
      <c r="P24" s="2"/>
      <c r="Q24" s="2"/>
      <c r="R24" s="35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99">
        <f>'[3]Предельный уровень'!$E$27</f>
        <v>1698.3610000000001</v>
      </c>
      <c r="L25" s="99"/>
      <c r="M25" s="42"/>
      <c r="N25" s="3"/>
      <c r="O25" s="22"/>
      <c r="P25" s="3"/>
      <c r="Q25" s="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17"/>
      <c r="P26" s="2"/>
      <c r="Q26" s="2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"/>
      <c r="O27" s="2"/>
      <c r="P27" s="2"/>
      <c r="Q27" s="2"/>
    </row>
    <row r="28" spans="1:18" x14ac:dyDescent="0.25">
      <c r="A28" s="36" t="s">
        <v>18</v>
      </c>
      <c r="B28" s="37"/>
      <c r="C28" s="37"/>
      <c r="D28" s="37"/>
      <c r="E28" s="44"/>
      <c r="F28" s="90">
        <v>0</v>
      </c>
      <c r="G28" s="90"/>
      <c r="H28" s="37"/>
      <c r="I28" s="37"/>
      <c r="J28" s="37"/>
      <c r="K28" s="37"/>
      <c r="L28" s="37"/>
      <c r="M28" s="37"/>
      <c r="N28" s="2"/>
      <c r="O28" s="2"/>
      <c r="P28" s="2"/>
      <c r="Q28" s="2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"/>
      <c r="O29" s="2"/>
      <c r="P29" s="2"/>
      <c r="Q29" s="2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</row>
    <row r="31" spans="1:18" x14ac:dyDescent="0.25">
      <c r="A31" s="36" t="s">
        <v>20</v>
      </c>
      <c r="B31" s="37"/>
      <c r="C31" s="37"/>
      <c r="D31" s="44"/>
      <c r="E31" s="44"/>
      <c r="F31" s="89">
        <f>SUM(L33:M37)</f>
        <v>946.08945700000038</v>
      </c>
      <c r="G31" s="89"/>
      <c r="H31" s="43"/>
      <c r="I31" s="37"/>
      <c r="J31" s="37"/>
      <c r="K31" s="37"/>
      <c r="L31" s="37"/>
      <c r="M31" s="37"/>
      <c r="N31" s="2"/>
      <c r="O31" s="2"/>
      <c r="P31" s="2"/>
      <c r="Q31" s="2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2"/>
      <c r="Q32" s="2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78">
        <f>[3]Категории!$J$24</f>
        <v>2.108886</v>
      </c>
      <c r="M33" s="78"/>
      <c r="N33" s="2"/>
      <c r="O33" s="3"/>
      <c r="P33" s="3"/>
      <c r="Q33" s="2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79">
        <f>[3]Категории!$L$24</f>
        <v>432.59464100000037</v>
      </c>
      <c r="M34" s="79"/>
      <c r="N34" s="2"/>
      <c r="O34" s="3"/>
      <c r="P34" s="3"/>
      <c r="Q34" s="2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79">
        <f>[3]Категории!$N$24</f>
        <v>223.32549299999999</v>
      </c>
      <c r="M35" s="79"/>
      <c r="N35" s="2"/>
      <c r="O35" s="3"/>
      <c r="P35" s="3"/>
      <c r="Q35" s="2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79">
        <f>[3]Категории!$P$24</f>
        <v>60.556472999999997</v>
      </c>
      <c r="M36" s="79"/>
      <c r="N36" s="2"/>
      <c r="O36" s="3"/>
      <c r="P36" s="3"/>
      <c r="Q36" s="2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79">
        <f>[3]Категории!$R$24</f>
        <v>227.503964</v>
      </c>
      <c r="M37" s="79"/>
      <c r="N37" s="2"/>
      <c r="O37" s="2"/>
      <c r="P37" s="2"/>
      <c r="Q37" s="2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"/>
      <c r="O38" s="2"/>
      <c r="P38" s="2"/>
      <c r="Q38" s="2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f>'[3]Предельный уровень'!$E$31</f>
        <v>259.19549999999998</v>
      </c>
      <c r="K39" s="86"/>
      <c r="L39" s="39"/>
      <c r="M39" s="39"/>
      <c r="N39" s="3"/>
      <c r="O39" s="3"/>
      <c r="P39" s="3"/>
      <c r="Q39" s="3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"/>
      <c r="O40" s="2"/>
      <c r="P40" s="2"/>
      <c r="Q40" s="2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"/>
      <c r="O41" s="2"/>
      <c r="P41" s="2"/>
      <c r="Q41" s="2"/>
    </row>
    <row r="42" spans="1:17" x14ac:dyDescent="0.25">
      <c r="A42" s="42" t="s">
        <v>29</v>
      </c>
      <c r="B42" s="42"/>
      <c r="C42" s="90">
        <f>SUM(L45:M50)</f>
        <v>1184.4829999999999</v>
      </c>
      <c r="D42" s="90"/>
      <c r="E42" s="43"/>
      <c r="F42" s="42"/>
      <c r="G42" s="42"/>
      <c r="H42" s="42"/>
      <c r="I42" s="42"/>
      <c r="J42" s="42"/>
      <c r="K42" s="42"/>
      <c r="L42" s="42"/>
      <c r="M42" s="42"/>
      <c r="N42" s="4"/>
      <c r="O42" s="4"/>
      <c r="P42" s="4"/>
      <c r="Q42" s="6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"/>
      <c r="O43" s="2"/>
      <c r="P43" s="2"/>
      <c r="Q43" s="2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2"/>
      <c r="O44" s="2"/>
      <c r="P44" s="2"/>
      <c r="Q44" s="2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80">
        <f>[3]Категории!$G$25</f>
        <v>278.44099999999997</v>
      </c>
      <c r="M45" s="80"/>
      <c r="N45" s="2"/>
      <c r="O45" s="2"/>
      <c r="P45" s="2"/>
      <c r="Q45" s="2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77">
        <f>[3]Категории!$E$24</f>
        <v>180.024</v>
      </c>
      <c r="M46" s="77"/>
      <c r="N46" s="2"/>
      <c r="O46" s="2"/>
      <c r="P46" s="2"/>
      <c r="Q46" s="2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77">
        <f>[3]Категории!$C$24</f>
        <v>108.134</v>
      </c>
      <c r="M47" s="77"/>
      <c r="N47" s="2"/>
      <c r="O47" s="2"/>
      <c r="P47" s="2"/>
      <c r="Q47" s="2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2"/>
      <c r="O48" s="2"/>
      <c r="P48" s="2"/>
      <c r="Q48" s="2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80">
        <f>[3]Категории!$G$24</f>
        <v>291.27199999999999</v>
      </c>
      <c r="M49" s="80"/>
      <c r="N49" s="2"/>
      <c r="O49" s="2"/>
      <c r="P49" s="2"/>
      <c r="Q49" s="2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77">
        <f>[3]Категории!$A$24</f>
        <v>326.61200000000002</v>
      </c>
      <c r="M50" s="77"/>
      <c r="N50" s="2"/>
      <c r="O50" s="2"/>
      <c r="P50" s="2"/>
      <c r="Q50" s="2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"/>
      <c r="O51" s="2"/>
      <c r="P51" s="2"/>
      <c r="Q51" s="2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"/>
      <c r="O52" s="2"/>
      <c r="P52" s="2"/>
      <c r="Q52" s="2"/>
    </row>
    <row r="53" spans="1:17" x14ac:dyDescent="0.25">
      <c r="A53" s="36" t="s">
        <v>36</v>
      </c>
      <c r="B53" s="37"/>
      <c r="C53" s="82">
        <f>'[3]Предельный уровень'!$C$25/1000</f>
        <v>1095932.456</v>
      </c>
      <c r="D53" s="82"/>
      <c r="E53" s="37"/>
      <c r="F53" s="37"/>
      <c r="G53" s="37"/>
      <c r="H53" s="37"/>
      <c r="I53" s="37"/>
      <c r="J53" s="37"/>
      <c r="K53" s="37"/>
      <c r="L53" s="37"/>
      <c r="M53" s="37"/>
      <c r="N53" s="2"/>
      <c r="O53" s="2"/>
      <c r="P53" s="2"/>
      <c r="Q53" s="2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"/>
      <c r="O54" s="2"/>
      <c r="P54" s="2"/>
      <c r="Q54" s="2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"/>
      <c r="O55" s="2"/>
      <c r="P55" s="2"/>
      <c r="Q55" s="2"/>
    </row>
    <row r="56" spans="1:17" x14ac:dyDescent="0.25">
      <c r="A56" s="36" t="s">
        <v>38</v>
      </c>
      <c r="B56" s="37"/>
      <c r="C56" s="91">
        <v>0</v>
      </c>
      <c r="D56" s="91"/>
      <c r="E56" s="37"/>
      <c r="F56" s="37"/>
      <c r="G56" s="37"/>
      <c r="H56" s="37"/>
      <c r="I56" s="37"/>
      <c r="J56" s="37"/>
      <c r="K56" s="37"/>
      <c r="L56" s="37"/>
      <c r="M56" s="37"/>
      <c r="N56" s="2"/>
      <c r="O56" s="2"/>
      <c r="P56" s="2"/>
      <c r="Q56" s="2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"/>
      <c r="O57" s="2"/>
      <c r="P57" s="2"/>
      <c r="Q57" s="2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"/>
      <c r="O58" s="2"/>
      <c r="P58" s="2"/>
      <c r="Q58" s="2"/>
    </row>
    <row r="59" spans="1:17" x14ac:dyDescent="0.25">
      <c r="A59" s="36" t="s">
        <v>40</v>
      </c>
      <c r="B59" s="37"/>
      <c r="C59" s="44"/>
      <c r="D59" s="44"/>
      <c r="E59" s="82">
        <f>SUM(L61:M65)</f>
        <v>747249.60699999996</v>
      </c>
      <c r="F59" s="82"/>
      <c r="G59" s="37"/>
      <c r="H59" s="37"/>
      <c r="I59" s="37"/>
      <c r="J59" s="37"/>
      <c r="K59" s="37"/>
      <c r="L59" s="37"/>
      <c r="M59" s="37"/>
      <c r="N59" s="2"/>
      <c r="O59" s="2"/>
      <c r="P59" s="2"/>
      <c r="Q59" s="2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  <c r="O60" s="2"/>
      <c r="P60" s="2"/>
      <c r="Q60" s="2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90">
        <f>C42</f>
        <v>1184.4829999999999</v>
      </c>
      <c r="M61" s="90"/>
      <c r="N61" s="2"/>
      <c r="O61" s="2"/>
      <c r="P61" s="2"/>
      <c r="Q61" s="2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81">
        <f>[3]Категории!$K$24</f>
        <v>301798.91800000001</v>
      </c>
      <c r="M62" s="81"/>
      <c r="N62" s="2"/>
      <c r="O62" s="2"/>
      <c r="P62" s="2"/>
      <c r="Q62" s="2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81">
        <f>[3]Категории!$M$24</f>
        <v>170550.79300000001</v>
      </c>
      <c r="M63" s="81"/>
      <c r="N63" s="2"/>
      <c r="O63" s="2"/>
      <c r="P63" s="2"/>
      <c r="Q63" s="2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81">
        <f>[3]Категории!$O$24</f>
        <v>70133.796000000002</v>
      </c>
      <c r="M64" s="81"/>
      <c r="N64" s="2"/>
      <c r="O64" s="2"/>
      <c r="P64" s="2"/>
      <c r="Q64" s="2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81">
        <f>[3]Категории!$Q$24</f>
        <v>203581.617</v>
      </c>
      <c r="M65" s="81"/>
      <c r="N65" s="2"/>
      <c r="O65" s="2"/>
      <c r="P65" s="2"/>
      <c r="Q65" s="2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</row>
    <row r="68" spans="1:17" x14ac:dyDescent="0.25">
      <c r="A68" s="36" t="s">
        <v>47</v>
      </c>
      <c r="B68" s="37"/>
      <c r="C68" s="86">
        <f>'[3]Предельный уровень'!$E$30</f>
        <v>143176.6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2"/>
      <c r="O68" s="2"/>
      <c r="P68" s="2"/>
      <c r="Q68" s="2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</row>
    <row r="71" spans="1:17" x14ac:dyDescent="0.25">
      <c r="A71" s="39" t="s">
        <v>49</v>
      </c>
      <c r="B71" s="39"/>
      <c r="C71" s="39"/>
      <c r="D71" s="39"/>
      <c r="E71" s="39"/>
      <c r="F71" s="69">
        <f>'[3]Предельный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8" t="s">
        <v>67</v>
      </c>
      <c r="B73" s="109"/>
      <c r="C73" s="109"/>
      <c r="D73" s="109"/>
      <c r="E73" s="109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09"/>
      <c r="B74" s="109"/>
      <c r="C74" s="109"/>
      <c r="D74" s="109"/>
      <c r="E74" s="109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09"/>
      <c r="B75" s="109"/>
      <c r="C75" s="109"/>
      <c r="D75" s="109"/>
      <c r="E75" s="109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09"/>
      <c r="B76" s="109"/>
      <c r="C76" s="109"/>
      <c r="D76" s="109"/>
      <c r="E76" s="109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83">
        <f>[4]услуги!$B$13</f>
        <v>2.97</v>
      </c>
      <c r="C83" s="84"/>
      <c r="D83" s="84"/>
      <c r="E83" s="8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74">
        <f>[4]услуги!$B$14</f>
        <v>1.0900000000000001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74">
        <f>[4]услуги!$B$15</f>
        <v>0.312</v>
      </c>
      <c r="C85" s="75"/>
      <c r="D85" s="75"/>
      <c r="E85" s="76"/>
    </row>
    <row r="86" spans="1:17" ht="30.75" thickBot="1" x14ac:dyDescent="0.3">
      <c r="A86" s="63" t="s">
        <v>66</v>
      </c>
      <c r="B86" s="74">
        <f>[4]услуги!$B$16</f>
        <v>1.5660000000000001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2.97</v>
      </c>
      <c r="C87" s="21">
        <f>B83</f>
        <v>2.97</v>
      </c>
      <c r="D87" s="21">
        <f>B83</f>
        <v>2.97</v>
      </c>
      <c r="E87" s="21">
        <f>B83</f>
        <v>2.97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2015-09-15T06:45:03Z</cp:lastPrinted>
  <dcterms:created xsi:type="dcterms:W3CDTF">2012-06-18T12:12:35Z</dcterms:created>
  <dcterms:modified xsi:type="dcterms:W3CDTF">2016-09-14T12:11:02Z</dcterms:modified>
</cp:coreProperties>
</file>