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H14" i="10"/>
  <c r="F71" i="9"/>
  <c r="E59" i="9"/>
  <c r="C42" i="9"/>
  <c r="F31" i="9"/>
  <c r="H14" i="9"/>
  <c r="F71" i="7"/>
  <c r="E59" i="7"/>
  <c r="C42" i="7"/>
  <c r="F31" i="7"/>
  <c r="H14" i="7"/>
  <c r="F71" i="1"/>
  <c r="E59" i="1"/>
  <c r="C42" i="1"/>
  <c r="F31" i="1"/>
  <c r="H14" i="1"/>
  <c r="G8" i="1" l="1"/>
  <c r="B88" i="1"/>
  <c r="B88" i="9" l="1"/>
  <c r="C88" i="9" s="1"/>
  <c r="E88" i="1"/>
  <c r="D88" i="1"/>
  <c r="C88" i="1"/>
  <c r="H8" i="9" l="1"/>
  <c r="D88" i="9"/>
  <c r="E88" i="9" s="1"/>
  <c r="G8" i="9"/>
  <c r="B87" i="10"/>
  <c r="G8" i="10" s="1"/>
  <c r="E87" i="10" l="1"/>
  <c r="J8" i="10" s="1"/>
  <c r="D87" i="10"/>
  <c r="I8" i="10" s="1"/>
  <c r="C87" i="10"/>
  <c r="H8" i="10" s="1"/>
  <c r="I8" i="9"/>
  <c r="J8" i="9"/>
  <c r="E88" i="7" l="1"/>
  <c r="J8" i="7" s="1"/>
  <c r="J8" i="1"/>
  <c r="B88" i="7"/>
  <c r="G8" i="7" s="1"/>
  <c r="C88" i="7"/>
  <c r="H8" i="7" s="1"/>
  <c r="D88" i="7"/>
  <c r="I8" i="7" s="1"/>
  <c r="H8" i="1"/>
  <c r="I8" i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<sst xmlns="http://schemas.openxmlformats.org/spreadsheetml/2006/main" count="280" uniqueCount="70">
  <si>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</si>
  <si>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</si>
  <si>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</si>
  <si>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</si>
  <si>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</si>
  <si>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</si>
  <si>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</si>
  <si>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</si>
  <si>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</si>
  <si>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</si>
  <si>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</si>
  <si>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</si>
  <si>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</si>
  <si>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</si>
  <si>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</si>
  <si>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</si>
  <si>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</si>
  <si>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</si>
  <si>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</si>
  <si>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</si>
  <si>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</si>
  <si>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</si>
  <si>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</si>
  <si>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</si>
  <si>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</si>
  <si>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</si>
  <si>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</si>
  <si>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</si>
  <si>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</si>
  <si>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</si>
  <si>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</si>
  <si>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</si>
  <si>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</si>
  <si>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</si>
  <si>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</si>
  <si>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</si>
  <si>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</si>
  <si>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</si>
  <si>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</si>
  <si>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</si>
  <si>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</si>
  <si>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</si>
  <si>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</si>
  <si>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</si>
  <si>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</si>
  <si>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</si>
  <si>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</si>
  <si>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</si>
  <si>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</si>
  <si>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</si>
  <si>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</si>
  <si>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</si>
  <si>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</si>
  <si>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</si>
  <si>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</si>
  <si>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</si>
  <si>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</si>
  <si>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</si>
  <si>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</si>
  <si>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</si>
  <si>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</si>
  <si>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</si>
  <si>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</si>
  <si>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</si>
  <si>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</si>
  <si>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</si>
  <si>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</si>
  <si>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</si>
  <si>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1297,78</t>
  </si>
  <si>
    <t>355610,27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</si>
</sst>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4" fontId="2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71" fontId="2" fillId="0" borderId="2" xfId="0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4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86;&#1087;&#1077;&#1088;&#1072;&#1090;&#1080;&#1074;&#1082;&#1072;%20&#1080;&#1102;&#1085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1047476187</v>
          </cell>
        </row>
        <row r="42">
          <cell r="C42">
            <v>0</v>
          </cell>
        </row>
      </sheetData>
      <sheetData sheetId="2"/>
      <sheetData sheetId="3">
        <row r="24">
          <cell r="A24">
            <v>284.524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9" style="45" customWidth="1"/>
    <col min="2" max="2" width="9.85546875" style="45" customWidth="1"/>
    <col min="3" max="3" width="12.28515625" style="45" customWidth="1"/>
    <col min="4" max="5" width="10.28515625" style="45" customWidth="1"/>
    <col min="6" max="6" width="13.42578125" style="45" customWidth="1"/>
    <col min="7" max="7" width="10.28515625" style="45" customWidth="1"/>
    <col min="8" max="8" width="9.28515625" style="45" customWidth="1"/>
    <col min="9" max="9" width="11.42578125" style="45" customWidth="1"/>
    <col min="10" max="10" width="9.28515625" style="45" customWidth="1"/>
    <col min="11" max="16384" width="9.140625" style="45"/>
  </cols>
  <sheetData>
    <row r="1" spans="1:18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0"/>
      <c r="N1" s="40"/>
      <c r="O1" s="40"/>
      <c r="P1" s="40"/>
      <c r="Q1" s="40"/>
    </row>
    <row r="2" spans="1:18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40"/>
      <c r="N2" s="40"/>
      <c r="O2" s="40"/>
      <c r="P2" s="40"/>
      <c r="Q2" s="40"/>
    </row>
    <row r="3" spans="1:18" ht="15.75" x14ac:dyDescent="0.25">
      <c r="A3" s="40"/>
      <c r="B3" s="40"/>
      <c r="C3" s="40"/>
      <c r="D3" s="40"/>
      <c r="E3" s="40"/>
      <c r="F3" s="69">
        <v>42522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x14ac:dyDescent="0.25">
      <c r="A4" s="40" t="s">
        <v>1</v>
      </c>
      <c r="B4" s="40"/>
      <c r="C4" s="40"/>
      <c r="D4" s="40"/>
      <c r="E4" s="47" t="s">
        <v>55</v>
      </c>
      <c r="F4" s="47"/>
      <c r="G4" s="47"/>
      <c r="H4" s="48"/>
      <c r="I4" s="48"/>
      <c r="J4" s="40"/>
      <c r="K4" s="40"/>
      <c r="L4" s="40"/>
      <c r="M4" s="40"/>
      <c r="N4" s="40"/>
      <c r="O4" s="40"/>
      <c r="P4" s="40"/>
      <c r="Q4" s="40"/>
    </row>
    <row r="5" spans="1:18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79"/>
      <c r="B6" s="79"/>
      <c r="C6" s="79"/>
      <c r="D6" s="79"/>
      <c r="E6" s="79"/>
      <c r="F6" s="79"/>
      <c r="G6" s="76" t="s">
        <v>2</v>
      </c>
      <c r="H6" s="77"/>
      <c r="I6" s="77"/>
      <c r="J6" s="78"/>
      <c r="L6" s="40"/>
      <c r="M6" s="40"/>
      <c r="N6" s="40"/>
    </row>
    <row r="7" spans="1:18" x14ac:dyDescent="0.25">
      <c r="A7" s="79"/>
      <c r="B7" s="79"/>
      <c r="C7" s="79"/>
      <c r="D7" s="79"/>
      <c r="E7" s="79"/>
      <c r="F7" s="79"/>
      <c r="G7" s="49" t="s">
        <v>3</v>
      </c>
      <c r="H7" s="49" t="s">
        <v>4</v>
      </c>
      <c r="I7" s="49" t="s">
        <v>5</v>
      </c>
      <c r="J7" s="49" t="s">
        <v>6</v>
      </c>
      <c r="L7" s="40"/>
      <c r="M7" s="40"/>
      <c r="N7" s="40"/>
    </row>
    <row r="8" spans="1:18" x14ac:dyDescent="0.25">
      <c r="A8" s="50" t="s">
        <v>7</v>
      </c>
      <c r="B8" s="50"/>
      <c r="C8" s="50"/>
      <c r="D8" s="50"/>
      <c r="E8" s="50"/>
      <c r="F8" s="50"/>
      <c r="G8" s="34">
        <f>ROUND(($H$14+$H$14*0.1267*1.42+B88),2)</f>
        <v>3742.35</v>
      </c>
      <c r="H8" s="34">
        <f>ROUND(($H$14+$H$14*0.1267*1.42+C88),2)</f>
        <v>4311.03</v>
      </c>
      <c r="I8" s="34">
        <f>ROUND(($H$14+$H$14*0.1267*1.42+D88),2)</f>
        <v>5132.2</v>
      </c>
      <c r="J8" s="34">
        <f>ROUND(($H$14+$H$14*0.1267*1.42+E88),2)</f>
        <v>6189.89</v>
      </c>
      <c r="L8" s="40"/>
      <c r="M8" s="40"/>
      <c r="N8" s="40"/>
      <c r="O8" s="40"/>
      <c r="P8" s="40"/>
      <c r="Q8" s="40"/>
    </row>
    <row r="9" spans="1:18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8" x14ac:dyDescent="0.25">
      <c r="A10" s="40" t="s">
        <v>56</v>
      </c>
      <c r="B10" s="40"/>
      <c r="C10" s="40"/>
      <c r="D10" s="40"/>
      <c r="E10" s="40"/>
      <c r="F10" s="40"/>
      <c r="G10" s="51"/>
      <c r="H10" s="51"/>
      <c r="I10" s="51"/>
      <c r="J10" s="51"/>
      <c r="K10" s="40"/>
      <c r="L10" s="40"/>
      <c r="M10" s="40"/>
      <c r="N10" s="40"/>
      <c r="O10" s="40"/>
      <c r="P10" s="40"/>
      <c r="Q10" s="40"/>
    </row>
    <row r="11" spans="1:18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4">
        <f>ROUND((K18+B23*K20+F71),2)</f>
        <v>2256.94</v>
      </c>
      <c r="I14" s="74"/>
      <c r="J14" s="41"/>
      <c r="K14" s="41"/>
      <c r="L14" s="42"/>
      <c r="M14" s="41"/>
      <c r="N14" s="41"/>
      <c r="O14" s="41"/>
      <c r="P14" s="41"/>
      <c r="Q14" s="41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8" t="s">
        <v>68</v>
      </c>
      <c r="L18" s="98"/>
      <c r="M18" s="41"/>
      <c r="N18" s="41"/>
      <c r="O18" s="41"/>
      <c r="P18" s="41"/>
      <c r="Q18" s="41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39"/>
      <c r="O19" s="39"/>
      <c r="P19" s="43"/>
      <c r="Q19" s="39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4" t="s">
        <v>69</v>
      </c>
      <c r="L20" s="74"/>
      <c r="M20" s="41"/>
      <c r="N20" s="41"/>
      <c r="O20" s="41"/>
      <c r="P20" s="42"/>
      <c r="Q20" s="41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39"/>
      <c r="O21" s="39"/>
      <c r="P21" s="52"/>
      <c r="Q21" s="39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2"/>
      <c r="R22" s="53"/>
    </row>
    <row r="23" spans="1:18" x14ac:dyDescent="0.25">
      <c r="A23" s="39" t="s">
        <v>15</v>
      </c>
      <c r="B23" s="99">
        <v>2.6972224465016499E-3</v>
      </c>
      <c r="C23" s="99"/>
      <c r="E23" s="39"/>
      <c r="G23" s="39"/>
      <c r="H23" s="42"/>
      <c r="I23" s="39"/>
      <c r="J23" s="39"/>
      <c r="K23" s="39"/>
      <c r="L23" s="39"/>
      <c r="M23" s="39"/>
      <c r="N23" s="39"/>
      <c r="O23" s="39"/>
      <c r="P23" s="39"/>
      <c r="Q23" s="39"/>
      <c r="R23" s="53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54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100">
        <v>1707.482</v>
      </c>
      <c r="L25" s="100"/>
      <c r="M25" s="44"/>
      <c r="N25" s="41"/>
      <c r="O25" s="41"/>
      <c r="P25" s="41"/>
      <c r="Q25" s="41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9"/>
      <c r="O26" s="39"/>
      <c r="P26" s="39"/>
      <c r="Q26" s="39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8" x14ac:dyDescent="0.25">
      <c r="A28" s="38" t="s">
        <v>18</v>
      </c>
      <c r="B28" s="39"/>
      <c r="C28" s="39"/>
      <c r="D28" s="39"/>
      <c r="E28" s="46"/>
      <c r="F28" s="74">
        <v>0</v>
      </c>
      <c r="G28" s="74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8" x14ac:dyDescent="0.25">
      <c r="A31" s="38" t="s">
        <v>20</v>
      </c>
      <c r="B31" s="39"/>
      <c r="C31" s="39"/>
      <c r="D31" s="46"/>
      <c r="E31" s="46"/>
      <c r="F31" s="82">
        <f>SUM(L33:M37)</f>
        <v>996.77059400000007</v>
      </c>
      <c r="G31" s="82"/>
      <c r="I31" s="39"/>
      <c r="J31" s="39"/>
      <c r="K31" s="39"/>
      <c r="L31" s="39"/>
      <c r="M31" s="39"/>
      <c r="N31" s="39"/>
      <c r="O31" s="39"/>
      <c r="P31" s="39"/>
      <c r="Q31" s="39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101">
        <v>1.9280400000000002</v>
      </c>
      <c r="M33" s="101"/>
      <c r="N33" s="39"/>
      <c r="O33" s="41"/>
      <c r="P33" s="41"/>
      <c r="Q33" s="39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102">
        <v>424.70237200000003</v>
      </c>
      <c r="M34" s="102"/>
      <c r="N34" s="39"/>
      <c r="O34" s="41"/>
      <c r="P34" s="41"/>
      <c r="Q34" s="39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102">
        <v>222.085983</v>
      </c>
      <c r="M35" s="102"/>
      <c r="N35" s="39"/>
      <c r="O35" s="41"/>
      <c r="P35" s="41"/>
      <c r="Q35" s="39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102">
        <v>64.929288999999997</v>
      </c>
      <c r="M36" s="102"/>
      <c r="N36" s="39"/>
      <c r="O36" s="41"/>
      <c r="P36" s="41"/>
      <c r="Q36" s="39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102">
        <v>283.12491</v>
      </c>
      <c r="M37" s="102"/>
      <c r="N37" s="39"/>
      <c r="O37" s="39"/>
      <c r="P37" s="39"/>
      <c r="Q37" s="39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103">
        <v>294.43890000000005</v>
      </c>
      <c r="K39" s="103"/>
      <c r="L39" s="41"/>
      <c r="M39" s="41"/>
      <c r="N39" s="41"/>
      <c r="O39" s="41"/>
      <c r="P39" s="41"/>
      <c r="Q39" s="41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44" t="s">
        <v>29</v>
      </c>
      <c r="B42" s="44"/>
      <c r="C42" s="74">
        <f>SUM(L45:M50)</f>
        <v>1074.6999999999998</v>
      </c>
      <c r="D42" s="7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5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39"/>
      <c r="O44" s="39"/>
      <c r="P44" s="39"/>
      <c r="Q44" s="39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104">
        <v>259.87</v>
      </c>
      <c r="M45" s="104"/>
      <c r="N45" s="39"/>
      <c r="O45" s="39"/>
      <c r="P45" s="39"/>
      <c r="Q45" s="39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105">
        <v>163.042</v>
      </c>
      <c r="M46" s="105"/>
      <c r="N46" s="39"/>
      <c r="O46" s="39"/>
      <c r="P46" s="39"/>
      <c r="Q46" s="39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105">
        <v>98.78</v>
      </c>
      <c r="M47" s="105"/>
      <c r="N47" s="39"/>
      <c r="O47" s="39"/>
      <c r="P47" s="39"/>
      <c r="Q47" s="39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106"/>
      <c r="M48" s="106"/>
      <c r="N48" s="39"/>
      <c r="O48" s="39"/>
      <c r="P48" s="39"/>
      <c r="Q48" s="39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104">
        <v>268.48399999999998</v>
      </c>
      <c r="M49" s="104"/>
      <c r="N49" s="39"/>
      <c r="O49" s="39"/>
      <c r="P49" s="39"/>
      <c r="Q49" s="39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105">
        <v>284.524</v>
      </c>
      <c r="M50" s="105"/>
      <c r="N50" s="39"/>
      <c r="O50" s="39"/>
      <c r="P50" s="39"/>
      <c r="Q50" s="39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x14ac:dyDescent="0.25">
      <c r="A53" s="38" t="s">
        <v>36</v>
      </c>
      <c r="B53" s="39"/>
      <c r="C53" s="87">
        <v>1047476.187</v>
      </c>
      <c r="D53" s="87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x14ac:dyDescent="0.25">
      <c r="A56" s="38" t="s">
        <v>38</v>
      </c>
      <c r="B56" s="39"/>
      <c r="C56" s="83">
        <v>0</v>
      </c>
      <c r="D56" s="83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x14ac:dyDescent="0.25">
      <c r="A59" s="38" t="s">
        <v>40</v>
      </c>
      <c r="B59" s="39"/>
      <c r="C59" s="46"/>
      <c r="D59" s="46"/>
      <c r="E59" s="87">
        <f>SUM(L61:M65)</f>
        <v>735744.51800000004</v>
      </c>
      <c r="F59" s="87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4">
        <v>1074.6999999999998</v>
      </c>
      <c r="M61" s="74"/>
      <c r="N61" s="39"/>
      <c r="O61" s="39"/>
      <c r="P61" s="39"/>
      <c r="Q61" s="39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107">
        <v>283794.26400000002</v>
      </c>
      <c r="M62" s="107"/>
      <c r="N62" s="39"/>
      <c r="O62" s="39"/>
      <c r="P62" s="39"/>
      <c r="Q62" s="39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107">
        <v>161154.348</v>
      </c>
      <c r="M63" s="107"/>
      <c r="N63" s="39"/>
      <c r="O63" s="39"/>
      <c r="P63" s="39"/>
      <c r="Q63" s="39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107">
        <v>71208.654999999999</v>
      </c>
      <c r="M64" s="107"/>
      <c r="N64" s="39"/>
      <c r="O64" s="39"/>
      <c r="P64" s="39"/>
      <c r="Q64" s="39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107">
        <v>218512.55100000001</v>
      </c>
      <c r="M65" s="107"/>
      <c r="N65" s="39"/>
      <c r="O65" s="39"/>
      <c r="P65" s="39"/>
      <c r="Q65" s="39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x14ac:dyDescent="0.25">
      <c r="A68" s="38" t="s">
        <v>47</v>
      </c>
      <c r="B68" s="39"/>
      <c r="C68" s="103">
        <v>157397.9</v>
      </c>
      <c r="D68" s="103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x14ac:dyDescent="0.25">
      <c r="A71" s="41" t="s">
        <v>49</v>
      </c>
      <c r="B71" s="41"/>
      <c r="C71" s="41"/>
      <c r="D71" s="41"/>
      <c r="E71" s="41"/>
      <c r="F71" s="72">
        <f>'[1]Предельный уровень'!$C$42*1000</f>
        <v>0</v>
      </c>
      <c r="G71" s="72"/>
      <c r="H71" s="41"/>
      <c r="I71" s="41"/>
      <c r="J71" s="41"/>
      <c r="K71" s="41"/>
      <c r="L71" s="42"/>
      <c r="M71" s="41"/>
      <c r="N71" s="41"/>
      <c r="O71" s="41"/>
      <c r="P71" s="41"/>
      <c r="Q71" s="41"/>
    </row>
    <row r="72" spans="1:17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.75" x14ac:dyDescent="0.25">
      <c r="A74" s="56" t="s">
        <v>60</v>
      </c>
      <c r="B74" s="57"/>
      <c r="C74" s="57"/>
      <c r="D74" s="57"/>
      <c r="E74" s="57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x14ac:dyDescent="0.2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x14ac:dyDescent="0.25">
      <c r="A76" s="80" t="s">
        <v>66</v>
      </c>
      <c r="B76" s="81"/>
      <c r="C76" s="81"/>
      <c r="D76" s="81"/>
      <c r="E76" s="81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6.5" customHeight="1" x14ac:dyDescent="0.25">
      <c r="A77" s="81"/>
      <c r="B77" s="81"/>
      <c r="C77" s="81"/>
      <c r="D77" s="81"/>
      <c r="E77" s="81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6.5" customHeight="1" x14ac:dyDescent="0.25">
      <c r="A78" s="81"/>
      <c r="B78" s="81"/>
      <c r="C78" s="81"/>
      <c r="D78" s="81"/>
      <c r="E78" s="81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9.5" customHeight="1" x14ac:dyDescent="0.25">
      <c r="A79" s="81"/>
      <c r="B79" s="81"/>
      <c r="C79" s="81"/>
      <c r="D79" s="81"/>
      <c r="E79" s="8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6.5" customHeight="1" x14ac:dyDescent="0.25">
      <c r="A80" s="58"/>
      <c r="B80" s="58"/>
      <c r="C80" s="58"/>
      <c r="D80" s="58"/>
      <c r="E80" s="58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.75" thickBot="1" x14ac:dyDescent="0.3">
      <c r="A81" s="59" t="s">
        <v>61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.75" thickBot="1" x14ac:dyDescent="0.3">
      <c r="A82" s="60"/>
      <c r="B82" s="61" t="s">
        <v>3</v>
      </c>
      <c r="C82" s="62" t="s">
        <v>4</v>
      </c>
      <c r="D82" s="62" t="s">
        <v>5</v>
      </c>
      <c r="E82" s="63" t="s">
        <v>6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75" x14ac:dyDescent="0.25">
      <c r="A83" s="64" t="s">
        <v>53</v>
      </c>
      <c r="B83" s="31">
        <v>1076.3399999999999</v>
      </c>
      <c r="C83" s="32">
        <v>1645.02</v>
      </c>
      <c r="D83" s="32">
        <v>2466.19</v>
      </c>
      <c r="E83" s="33">
        <v>3523.88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33.5" customHeight="1" x14ac:dyDescent="0.25">
      <c r="A84" s="65" t="s">
        <v>64</v>
      </c>
      <c r="B84" s="84">
        <v>3.01</v>
      </c>
      <c r="C84" s="85"/>
      <c r="D84" s="85"/>
      <c r="E84" s="86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35.25" customHeight="1" x14ac:dyDescent="0.25">
      <c r="A85" s="65" t="s">
        <v>57</v>
      </c>
      <c r="B85" s="84">
        <v>1.089</v>
      </c>
      <c r="C85" s="85"/>
      <c r="D85" s="85"/>
      <c r="E85" s="86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45" x14ac:dyDescent="0.25">
      <c r="A86" s="65" t="s">
        <v>58</v>
      </c>
      <c r="B86" s="84">
        <v>0.30599999999999999</v>
      </c>
      <c r="C86" s="85"/>
      <c r="D86" s="85"/>
      <c r="E86" s="86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30.75" thickBot="1" x14ac:dyDescent="0.3">
      <c r="A87" s="66" t="s">
        <v>59</v>
      </c>
      <c r="B87" s="84">
        <v>1.617</v>
      </c>
      <c r="C87" s="85"/>
      <c r="D87" s="85"/>
      <c r="E87" s="86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.75" thickBot="1" x14ac:dyDescent="0.3">
      <c r="A88" s="21" t="s">
        <v>52</v>
      </c>
      <c r="B88" s="67">
        <f>B83+B84</f>
        <v>1079.3499999999999</v>
      </c>
      <c r="C88" s="67">
        <f>C83+B84</f>
        <v>1648.03</v>
      </c>
      <c r="D88" s="67">
        <f>D83+B84</f>
        <v>2469.2000000000003</v>
      </c>
      <c r="E88" s="68">
        <f>E83+B84</f>
        <v>3526.8900000000003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mergeCells count="36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A1:L2"/>
    <mergeCell ref="G6:J6"/>
    <mergeCell ref="H14:I14"/>
    <mergeCell ref="A6:F7"/>
    <mergeCell ref="K18:L18"/>
    <mergeCell ref="K20:L20"/>
    <mergeCell ref="L64:M64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64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  <c r="P1" s="1"/>
      <c r="Q1" s="1"/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89"/>
      <c r="B6" s="89"/>
      <c r="C6" s="89"/>
      <c r="D6" s="89"/>
      <c r="E6" s="89"/>
      <c r="F6" s="89"/>
      <c r="G6" s="90" t="s">
        <v>2</v>
      </c>
      <c r="H6" s="91"/>
      <c r="I6" s="91"/>
      <c r="J6" s="92"/>
      <c r="L6" s="1"/>
      <c r="M6" s="1"/>
      <c r="N6" s="1"/>
      <c r="O6" s="1"/>
      <c r="P6" s="1"/>
      <c r="Q6" s="1"/>
    </row>
    <row r="7" spans="1:18" x14ac:dyDescent="0.25">
      <c r="A7" s="89"/>
      <c r="B7" s="89"/>
      <c r="C7" s="89"/>
      <c r="D7" s="89"/>
      <c r="E7" s="89"/>
      <c r="F7" s="8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3">
        <f>ROUND(($H$14+$H$14*0.1267*1.42+B88),2)</f>
        <v>2666.01</v>
      </c>
      <c r="H8" s="73">
        <f>ROUND(($H$14+$H$14*0.1267*1.42+C88),2)</f>
        <v>2666.01</v>
      </c>
      <c r="I8" s="73">
        <f>ROUND(($H$14+$H$14*0.1267*1.42+D88),2)</f>
        <v>2666.01</v>
      </c>
      <c r="J8" s="73">
        <f>ROUND(($H$14+$H$14*0.1267*1.42+E88),2)</f>
        <v>2666.01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4">
        <f>ROUND((K18+B23*K20+F71),2)</f>
        <v>2256.94</v>
      </c>
      <c r="I14" s="74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8" t="s">
        <v>68</v>
      </c>
      <c r="L18" s="98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4" t="s">
        <v>69</v>
      </c>
      <c r="L20" s="74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9">
        <v>2.6972224465016499E-3</v>
      </c>
      <c r="C23" s="99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100">
        <v>1707.482</v>
      </c>
      <c r="L25" s="100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4">
        <v>0</v>
      </c>
      <c r="G28" s="74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2">
        <f>SUM(L33:M37)</f>
        <v>996.77059400000007</v>
      </c>
      <c r="G31" s="82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101">
        <v>1.9280400000000002</v>
      </c>
      <c r="M33" s="101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102">
        <v>424.70237200000003</v>
      </c>
      <c r="M34" s="102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102">
        <v>222.085983</v>
      </c>
      <c r="M35" s="102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102">
        <v>64.929288999999997</v>
      </c>
      <c r="M36" s="102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102">
        <v>283.12491</v>
      </c>
      <c r="M37" s="102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103">
        <v>294.43890000000005</v>
      </c>
      <c r="K39" s="103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4">
        <f>SUM(L45:M50)</f>
        <v>1074.6999999999998</v>
      </c>
      <c r="D42" s="74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104">
        <v>259.87</v>
      </c>
      <c r="M45" s="104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105">
        <v>163.042</v>
      </c>
      <c r="M46" s="105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105">
        <v>98.78</v>
      </c>
      <c r="M47" s="105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106"/>
      <c r="M48" s="106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104">
        <v>268.48399999999998</v>
      </c>
      <c r="M49" s="104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105">
        <v>284.524</v>
      </c>
      <c r="M50" s="105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7">
        <v>1047476.187</v>
      </c>
      <c r="D53" s="87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3">
        <v>0</v>
      </c>
      <c r="D56" s="83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7">
        <f>SUM(L61:M65)</f>
        <v>735744.51800000004</v>
      </c>
      <c r="F59" s="87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4">
        <v>1074.6999999999998</v>
      </c>
      <c r="M61" s="74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107">
        <v>283794.26400000002</v>
      </c>
      <c r="M62" s="107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107">
        <v>161154.348</v>
      </c>
      <c r="M63" s="107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107">
        <v>71208.654999999999</v>
      </c>
      <c r="M64" s="107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107">
        <v>218512.55100000001</v>
      </c>
      <c r="M65" s="107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103">
        <v>157397.9</v>
      </c>
      <c r="D68" s="103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2">
        <f>'[1]Предельный уровень'!$C$42*1000</f>
        <v>0</v>
      </c>
      <c r="G71" s="72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4" t="s">
        <v>60</v>
      </c>
      <c r="B74" s="25"/>
      <c r="C74" s="25"/>
      <c r="D74" s="25"/>
      <c r="E74" s="2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0" t="s">
        <v>66</v>
      </c>
      <c r="B76" s="81"/>
      <c r="C76" s="81"/>
      <c r="D76" s="81"/>
      <c r="E76" s="8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1"/>
      <c r="B77" s="81"/>
      <c r="C77" s="81"/>
      <c r="D77" s="81"/>
      <c r="E77" s="8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1"/>
      <c r="B78" s="81"/>
      <c r="C78" s="81"/>
      <c r="D78" s="81"/>
      <c r="E78" s="8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1"/>
      <c r="B79" s="81"/>
      <c r="C79" s="81"/>
      <c r="D79" s="81"/>
      <c r="E79" s="8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9"/>
      <c r="B80" s="29"/>
      <c r="C80" s="29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6"/>
      <c r="B81" s="26"/>
      <c r="C81" s="26"/>
      <c r="D81" s="26"/>
      <c r="E81" s="26"/>
    </row>
    <row r="82" spans="1:17" ht="15.75" thickBot="1" x14ac:dyDescent="0.3">
      <c r="A82" s="18" t="s">
        <v>61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84">
        <v>3.01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84">
        <v>1.089</v>
      </c>
      <c r="C85" s="85"/>
      <c r="D85" s="85"/>
      <c r="E85" s="8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84">
        <v>0.30599999999999999</v>
      </c>
      <c r="C86" s="85"/>
      <c r="D86" s="85"/>
      <c r="E86" s="8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20" t="s">
        <v>59</v>
      </c>
      <c r="B87" s="84">
        <v>1.617</v>
      </c>
      <c r="C87" s="85"/>
      <c r="D87" s="85"/>
      <c r="E87" s="8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B84</f>
        <v>3.01</v>
      </c>
      <c r="C88" s="22">
        <f>B84</f>
        <v>3.01</v>
      </c>
      <c r="D88" s="22">
        <f>B84</f>
        <v>3.01</v>
      </c>
      <c r="E88" s="27">
        <f>B84</f>
        <v>3.01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67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  <c r="P1" s="1"/>
      <c r="Q1" s="1"/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89"/>
      <c r="B6" s="89"/>
      <c r="C6" s="89"/>
      <c r="D6" s="89"/>
      <c r="E6" s="89"/>
      <c r="F6" s="89"/>
      <c r="G6" s="90" t="s">
        <v>2</v>
      </c>
      <c r="H6" s="91"/>
      <c r="I6" s="91"/>
      <c r="J6" s="92"/>
      <c r="L6" s="1"/>
      <c r="M6" s="1"/>
      <c r="N6" s="1"/>
      <c r="O6" s="1"/>
      <c r="P6" s="1"/>
      <c r="Q6" s="1"/>
    </row>
    <row r="7" spans="1:18" x14ac:dyDescent="0.25">
      <c r="A7" s="89"/>
      <c r="B7" s="89"/>
      <c r="C7" s="89"/>
      <c r="D7" s="89"/>
      <c r="E7" s="89"/>
      <c r="F7" s="89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ROUND(($H$14+B88),2)</f>
        <v>2469.15</v>
      </c>
      <c r="H8" s="34">
        <f>ROUND(($H$14+C88),2)</f>
        <v>2469.15</v>
      </c>
      <c r="I8" s="34">
        <f t="shared" ref="I8:J8" si="0">ROUND(($H$14+D88),2)</f>
        <v>2469.15</v>
      </c>
      <c r="J8" s="34">
        <f t="shared" si="0"/>
        <v>2469.15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4">
        <f>ROUND((K18+B23*K20+F71),2)</f>
        <v>2256.94</v>
      </c>
      <c r="I14" s="74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8" t="s">
        <v>68</v>
      </c>
      <c r="L18" s="98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 t="s">
        <v>65</v>
      </c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4" t="s">
        <v>69</v>
      </c>
      <c r="L20" s="74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9">
        <v>2.6972224465016499E-3</v>
      </c>
      <c r="C23" s="99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100">
        <v>1707.482</v>
      </c>
      <c r="L25" s="100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4">
        <v>0</v>
      </c>
      <c r="G28" s="74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2">
        <f>SUM(L33:M37)</f>
        <v>996.77059400000007</v>
      </c>
      <c r="G31" s="82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101">
        <v>1.9280400000000002</v>
      </c>
      <c r="M33" s="101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102">
        <v>424.70237200000003</v>
      </c>
      <c r="M34" s="102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102">
        <v>222.085983</v>
      </c>
      <c r="M35" s="102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102">
        <v>64.929288999999997</v>
      </c>
      <c r="M36" s="102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102">
        <v>283.12491</v>
      </c>
      <c r="M37" s="102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103">
        <v>294.43890000000005</v>
      </c>
      <c r="K39" s="103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4">
        <f>SUM(L45:M50)</f>
        <v>1074.6999999999998</v>
      </c>
      <c r="D42" s="74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104">
        <v>259.87</v>
      </c>
      <c r="M45" s="104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105">
        <v>163.042</v>
      </c>
      <c r="M46" s="105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105">
        <v>98.78</v>
      </c>
      <c r="M47" s="105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106"/>
      <c r="M48" s="106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104">
        <v>268.48399999999998</v>
      </c>
      <c r="M49" s="104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105">
        <v>284.524</v>
      </c>
      <c r="M50" s="105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7">
        <v>1047476.187</v>
      </c>
      <c r="D53" s="87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3">
        <v>0</v>
      </c>
      <c r="D56" s="83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7">
        <f>SUM(L61:M65)</f>
        <v>735744.51800000004</v>
      </c>
      <c r="F59" s="87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4">
        <v>1074.6999999999998</v>
      </c>
      <c r="M61" s="74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107">
        <v>283794.26400000002</v>
      </c>
      <c r="M62" s="107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107">
        <v>161154.348</v>
      </c>
      <c r="M63" s="107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107">
        <v>71208.654999999999</v>
      </c>
      <c r="M64" s="107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107">
        <v>218512.55100000001</v>
      </c>
      <c r="M65" s="107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103">
        <v>157397.9</v>
      </c>
      <c r="D68" s="103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2">
        <f>'[1]Предельный уровень'!$C$42*1000</f>
        <v>0</v>
      </c>
      <c r="G71" s="72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93">
        <v>209.2</v>
      </c>
      <c r="C83" s="94"/>
      <c r="D83" s="94"/>
      <c r="E83" s="9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84">
        <v>3.01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84">
        <v>1.089</v>
      </c>
      <c r="C85" s="85"/>
      <c r="D85" s="85"/>
      <c r="E85" s="8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84">
        <v>0.30599999999999999</v>
      </c>
      <c r="C86" s="85"/>
      <c r="D86" s="85"/>
      <c r="E86" s="86"/>
    </row>
    <row r="87" spans="1:17" ht="30.75" thickBot="1" x14ac:dyDescent="0.3">
      <c r="A87" s="20" t="s">
        <v>59</v>
      </c>
      <c r="B87" s="84">
        <v>1.617</v>
      </c>
      <c r="C87" s="85"/>
      <c r="D87" s="85"/>
      <c r="E87" s="8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212.20999999999998</v>
      </c>
      <c r="C88" s="22">
        <f>B88</f>
        <v>212.20999999999998</v>
      </c>
      <c r="D88" s="22">
        <f>C88</f>
        <v>212.20999999999998</v>
      </c>
      <c r="E88" s="22">
        <f>D88</f>
        <v>212.20999999999998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4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  <c r="P1" s="1"/>
      <c r="Q1" s="1"/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63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89"/>
      <c r="B6" s="89"/>
      <c r="C6" s="89"/>
      <c r="D6" s="89"/>
      <c r="E6" s="89"/>
      <c r="F6" s="89"/>
      <c r="G6" s="90" t="s">
        <v>2</v>
      </c>
      <c r="H6" s="91"/>
      <c r="I6" s="91"/>
      <c r="J6" s="92"/>
      <c r="L6" s="1"/>
      <c r="M6" s="1"/>
      <c r="N6" s="1"/>
      <c r="O6" s="1"/>
      <c r="P6" s="1"/>
      <c r="Q6" s="1"/>
    </row>
    <row r="7" spans="1:18" x14ac:dyDescent="0.25">
      <c r="A7" s="89"/>
      <c r="B7" s="89"/>
      <c r="C7" s="89"/>
      <c r="D7" s="89"/>
      <c r="E7" s="89"/>
      <c r="F7" s="8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ROUND(($H$14+$H$14*0.0862*1.42+B87),2)</f>
        <v>2536.21</v>
      </c>
      <c r="H8" s="34">
        <f>ROUND(($H$14+$H$14*0.0862*1.42+C87),2)</f>
        <v>2536.21</v>
      </c>
      <c r="I8" s="34">
        <f>ROUND(($H$14+$H$14*0.0862*1.42+D87),2)</f>
        <v>2536.21</v>
      </c>
      <c r="J8" s="34">
        <f>ROUND(($H$14+$H$14*0.0862*1.42+E87),2)</f>
        <v>2536.21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4">
        <f>ROUND((K18+B23*K20+F71),2)</f>
        <v>2256.94</v>
      </c>
      <c r="I14" s="74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8" t="s">
        <v>68</v>
      </c>
      <c r="L18" s="98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4" t="s">
        <v>69</v>
      </c>
      <c r="L20" s="74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9">
        <v>2.6972224465016499E-3</v>
      </c>
      <c r="C23" s="99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100">
        <v>1707.482</v>
      </c>
      <c r="L25" s="100"/>
      <c r="M25" s="44"/>
      <c r="N25" s="3"/>
      <c r="O25" s="2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17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4">
        <v>0</v>
      </c>
      <c r="G28" s="74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2">
        <f>SUM(L33:M37)</f>
        <v>996.77059400000007</v>
      </c>
      <c r="G31" s="82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101">
        <v>1.9280400000000002</v>
      </c>
      <c r="M33" s="101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102">
        <v>424.70237200000003</v>
      </c>
      <c r="M34" s="102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102">
        <v>222.085983</v>
      </c>
      <c r="M35" s="102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102">
        <v>64.929288999999997</v>
      </c>
      <c r="M36" s="102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102">
        <v>283.12491</v>
      </c>
      <c r="M37" s="102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103">
        <v>294.43890000000005</v>
      </c>
      <c r="K39" s="103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4">
        <f>SUM(L45:M50)</f>
        <v>1074.6999999999998</v>
      </c>
      <c r="D42" s="74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104">
        <v>259.87</v>
      </c>
      <c r="M45" s="104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105">
        <v>163.042</v>
      </c>
      <c r="M46" s="105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105">
        <v>98.78</v>
      </c>
      <c r="M47" s="105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106"/>
      <c r="M48" s="106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104">
        <v>268.48399999999998</v>
      </c>
      <c r="M49" s="104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105">
        <v>284.524</v>
      </c>
      <c r="M50" s="105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7">
        <v>1047476.187</v>
      </c>
      <c r="D53" s="87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3">
        <v>0</v>
      </c>
      <c r="D56" s="83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7">
        <f>SUM(L61:M65)</f>
        <v>735744.51800000004</v>
      </c>
      <c r="F59" s="87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4">
        <v>1074.6999999999998</v>
      </c>
      <c r="M61" s="74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107">
        <v>283794.26400000002</v>
      </c>
      <c r="M62" s="107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107">
        <v>161154.348</v>
      </c>
      <c r="M63" s="107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107">
        <v>71208.654999999999</v>
      </c>
      <c r="M64" s="107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107">
        <v>218512.55100000001</v>
      </c>
      <c r="M65" s="107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103">
        <v>157397.9</v>
      </c>
      <c r="D68" s="103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2">
        <f>'[1]Предельный уровень'!$C$42*1000</f>
        <v>0</v>
      </c>
      <c r="G71" s="72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96" t="s">
        <v>67</v>
      </c>
      <c r="B73" s="97"/>
      <c r="C73" s="97"/>
      <c r="D73" s="97"/>
      <c r="E73" s="97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97"/>
      <c r="B74" s="97"/>
      <c r="C74" s="97"/>
      <c r="D74" s="97"/>
      <c r="E74" s="97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97"/>
      <c r="B75" s="97"/>
      <c r="C75" s="97"/>
      <c r="D75" s="97"/>
      <c r="E75" s="97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97"/>
      <c r="B76" s="97"/>
      <c r="C76" s="97"/>
      <c r="D76" s="97"/>
      <c r="E76" s="97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0"/>
      <c r="G77" s="30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64</v>
      </c>
      <c r="B83" s="84">
        <v>3.01</v>
      </c>
      <c r="C83" s="85"/>
      <c r="D83" s="85"/>
      <c r="E83" s="8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84">
        <v>1.089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84">
        <v>0.30599999999999999</v>
      </c>
      <c r="C85" s="85"/>
      <c r="D85" s="85"/>
      <c r="E85" s="86"/>
    </row>
    <row r="86" spans="1:17" ht="30.75" thickBot="1" x14ac:dyDescent="0.3">
      <c r="A86" s="20" t="s">
        <v>59</v>
      </c>
      <c r="B86" s="84">
        <v>1.617</v>
      </c>
      <c r="C86" s="85"/>
      <c r="D86" s="85"/>
      <c r="E86" s="8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3.01</v>
      </c>
      <c r="C87" s="22">
        <f>B83</f>
        <v>3.01</v>
      </c>
      <c r="D87" s="22">
        <f>B83</f>
        <v>3.01</v>
      </c>
      <c r="E87" s="22">
        <f>B83</f>
        <v>3.01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2016-07-13T10:53:04Z</dcterms:modified>
</cp:coreProperties>
</file>