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  <sheet name="Лист1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<sst xmlns="http://schemas.openxmlformats.org/spreadsheetml/2006/main" count="283" uniqueCount="73">
  <si>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</si>
  <si>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</si>
  <si>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</si>
  <si>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</si>
  <si>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</si>
  <si>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</si>
  <si>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</si>
  <si>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</si>
  <si>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</si>
  <si>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</si>
  <si>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</si>
  <si>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</si>
  <si>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</si>
  <si>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</si>
  <si>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</si>
  <si>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</si>
  <si>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</si>
  <si>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</si>
  <si>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</si>
  <si>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</si>
  <si>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</si>
  <si>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</si>
  <si>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</si>
  <si>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</si>
  <si>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</si>
  <si>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</si>
  <si>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</si>
  <si>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</si>
  <si>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</si>
  <si>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</si>
  <si>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</si>
  <si>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</si>
  <si>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</si>
  <si>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</si>
  <si>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</si>
  <si>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</si>
  <si>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</si>
  <si>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</si>
  <si>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</si>
  <si>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</si>
  <si>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</si>
  <si>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</si>
  <si>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</si>
  <si>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</si>
  <si>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</si>
  <si>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</si>
  <si>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</si>
  <si>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</si>
  <si>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</si>
  <si>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</si>
  <si>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</si>
  <si>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</si>
  <si>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</si>
  <si>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</si>
  <si>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</si>
  <si>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</si>
  <si>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</si>
  <si>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</si>
  <si>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</si>
  <si>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</si>
  <si>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</si>
  <si>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</si>
  <si>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</si>
  <si>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</si>
  <si>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</si>
  <si>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менее 150кВт: 13,66*1,42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</si>
  <si>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</si>
  <si>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до150</t>
  </si>
  <si>
    <t>150до670</t>
  </si>
  <si>
    <t>670до10</t>
  </si>
  <si>
    <t>более10</t>
  </si>
  <si>
    <t>1079,23</t>
  </si>
  <si>
    <t>446427,3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</si>
</sst>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4" fontId="42" fillId="0" borderId="14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196" fontId="0" fillId="0" borderId="0" xfId="0" applyNumberFormat="1" applyFill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43" fillId="0" borderId="24" xfId="0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10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4" fontId="43" fillId="0" borderId="25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4" fontId="43" fillId="0" borderId="27" xfId="0" applyNumberFormat="1" applyFont="1" applyFill="1" applyBorder="1" applyAlignment="1">
      <alignment/>
    </xf>
    <xf numFmtId="10" fontId="43" fillId="0" borderId="27" xfId="0" applyNumberFormat="1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4" fontId="43" fillId="0" borderId="29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/>
    </xf>
    <xf numFmtId="199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30" xfId="0" applyNumberFormat="1" applyFont="1" applyFill="1" applyBorder="1" applyAlignment="1">
      <alignment horizontal="center" vertical="center"/>
    </xf>
    <xf numFmtId="4" fontId="43" fillId="0" borderId="31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/>
    </xf>
    <xf numFmtId="179" fontId="2" fillId="0" borderId="13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96" fontId="2" fillId="0" borderId="13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86" fontId="2" fillId="0" borderId="13" xfId="0" applyNumberFormat="1" applyFont="1" applyFill="1" applyBorder="1" applyAlignment="1">
      <alignment horizontal="center"/>
    </xf>
    <xf numFmtId="187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172" fontId="43" fillId="0" borderId="34" xfId="0" applyNumberFormat="1" applyFont="1" applyFill="1" applyBorder="1" applyAlignment="1">
      <alignment horizontal="center" vertical="center"/>
    </xf>
    <xf numFmtId="172" fontId="43" fillId="0" borderId="35" xfId="0" applyNumberFormat="1" applyFont="1" applyFill="1" applyBorder="1" applyAlignment="1">
      <alignment horizontal="center" vertical="center"/>
    </xf>
    <xf numFmtId="172" fontId="43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02%20&#1092;&#1077;&#1074;&#1088;&#1072;&#1083;&#1100;%202016\&#1056;&#1040;&#1057;&#1063;&#1045;&#1058;%20&#1062;&#1045;&#1053;%20&#1060;&#1077;&#1074;&#1088;&#1072;&#1083;&#1100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03%20&#1084;&#1072;&#1088;&#1090;%202016\&#1056;&#1040;&#1057;&#1063;&#1045;&#1058;%20&#1062;&#1045;&#1053;%20&#1052;&#1072;&#1088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6">
        <row r="11">
          <cell r="B11">
            <v>209.2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6">
        <row r="13">
          <cell r="B13">
            <v>3.17</v>
          </cell>
        </row>
        <row r="14">
          <cell r="B14">
            <v>1.087</v>
          </cell>
        </row>
        <row r="15">
          <cell r="B15">
            <v>0.305</v>
          </cell>
        </row>
        <row r="16">
          <cell r="B16">
            <v>1.774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80" zoomScaleNormal="80" zoomScalePageLayoutView="0" workbookViewId="0" topLeftCell="A1">
      <selection activeCell="F3" sqref="F3"/>
    </sheetView>
  </sheetViews>
  <sheetFormatPr defaultColWidth="9.140625" defaultRowHeight="15"/>
  <cols>
    <col min="1" max="1" width="19.00390625" style="11" customWidth="1"/>
    <col min="2" max="2" width="9.8515625" style="11" customWidth="1"/>
    <col min="3" max="3" width="11.421875" style="11" customWidth="1"/>
    <col min="4" max="5" width="10.57421875" style="11" customWidth="1"/>
    <col min="6" max="6" width="15.00390625" style="11" bestFit="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2" width="9.140625" style="11" customWidth="1"/>
    <col min="13" max="13" width="9.7109375" style="11" customWidth="1"/>
    <col min="14" max="14" width="9.8515625" style="11" hidden="1" customWidth="1"/>
    <col min="15" max="15" width="42.7109375" style="11" hidden="1" customWidth="1"/>
    <col min="16" max="16" width="29.8515625" style="11" hidden="1" customWidth="1"/>
    <col min="17" max="17" width="32.140625" style="11" hidden="1" customWidth="1"/>
    <col min="18" max="18" width="9.140625" style="11" hidden="1" customWidth="1"/>
    <col min="19" max="19" width="9.140625" style="11" customWidth="1"/>
    <col min="20" max="16384" width="9.140625" style="11" customWidth="1"/>
  </cols>
  <sheetData>
    <row r="1" spans="1:18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6"/>
      <c r="N1" s="46"/>
      <c r="O1" s="47" t="s">
        <v>67</v>
      </c>
      <c r="P1" s="47"/>
      <c r="Q1" s="47"/>
      <c r="R1" s="48"/>
    </row>
    <row r="2" spans="1:18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  <c r="N2" s="49">
        <f>O2*P2*Q2</f>
        <v>378.57127296</v>
      </c>
      <c r="O2" s="50">
        <f>H14</f>
        <v>1951.68</v>
      </c>
      <c r="P2" s="51">
        <v>0.1366</v>
      </c>
      <c r="Q2" s="52">
        <v>1.42</v>
      </c>
      <c r="R2" s="53"/>
    </row>
    <row r="3" spans="1:18" ht="15.75">
      <c r="A3" s="6"/>
      <c r="B3" s="6"/>
      <c r="C3" s="6"/>
      <c r="D3" s="6"/>
      <c r="E3" s="6"/>
      <c r="F3" s="13">
        <v>42430</v>
      </c>
      <c r="G3" s="6"/>
      <c r="H3" s="6"/>
      <c r="I3" s="6"/>
      <c r="J3" s="6"/>
      <c r="K3" s="6"/>
      <c r="L3" s="6"/>
      <c r="M3" s="6"/>
      <c r="N3" s="49"/>
      <c r="O3" s="52"/>
      <c r="P3" s="52"/>
      <c r="Q3" s="52"/>
      <c r="R3" s="53"/>
    </row>
    <row r="4" spans="1:18" ht="15">
      <c r="A4" s="6" t="s">
        <v>1</v>
      </c>
      <c r="B4" s="6"/>
      <c r="C4" s="6"/>
      <c r="D4" s="6"/>
      <c r="E4" s="15" t="s">
        <v>55</v>
      </c>
      <c r="F4" s="15"/>
      <c r="G4" s="15"/>
      <c r="H4" s="14"/>
      <c r="I4" s="14"/>
      <c r="J4" s="6"/>
      <c r="K4" s="6"/>
      <c r="L4" s="6"/>
      <c r="M4" s="6"/>
      <c r="N4" s="49"/>
      <c r="O4" s="52" t="s">
        <v>68</v>
      </c>
      <c r="P4" s="52"/>
      <c r="Q4" s="52"/>
      <c r="R4" s="53"/>
    </row>
    <row r="5" spans="1:18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9">
        <f>O5*P5*Q5</f>
        <v>351.13455552</v>
      </c>
      <c r="O5" s="50">
        <f>H14</f>
        <v>1951.68</v>
      </c>
      <c r="P5" s="51">
        <v>0.1267</v>
      </c>
      <c r="Q5" s="52">
        <v>1.42</v>
      </c>
      <c r="R5" s="53"/>
    </row>
    <row r="6" spans="1:18" ht="15">
      <c r="A6" s="91"/>
      <c r="B6" s="91"/>
      <c r="C6" s="91"/>
      <c r="D6" s="91"/>
      <c r="E6" s="91"/>
      <c r="F6" s="91"/>
      <c r="G6" s="88" t="s">
        <v>2</v>
      </c>
      <c r="H6" s="89"/>
      <c r="I6" s="89"/>
      <c r="J6" s="90"/>
      <c r="L6" s="6"/>
      <c r="M6" s="6"/>
      <c r="N6" s="49"/>
      <c r="O6" s="52"/>
      <c r="P6" s="52"/>
      <c r="Q6" s="52"/>
      <c r="R6" s="53"/>
    </row>
    <row r="7" spans="1:18" ht="15">
      <c r="A7" s="91"/>
      <c r="B7" s="91"/>
      <c r="C7" s="91"/>
      <c r="D7" s="91"/>
      <c r="E7" s="91"/>
      <c r="F7" s="91"/>
      <c r="G7" s="16" t="s">
        <v>3</v>
      </c>
      <c r="H7" s="16" t="s">
        <v>4</v>
      </c>
      <c r="I7" s="16" t="s">
        <v>5</v>
      </c>
      <c r="J7" s="16" t="s">
        <v>6</v>
      </c>
      <c r="L7" s="6"/>
      <c r="M7" s="6"/>
      <c r="N7" s="49"/>
      <c r="O7" s="52" t="s">
        <v>69</v>
      </c>
      <c r="P7" s="52"/>
      <c r="Q7" s="52"/>
      <c r="R7" s="53"/>
    </row>
    <row r="8" spans="1:18" ht="15">
      <c r="A8" s="17" t="s">
        <v>7</v>
      </c>
      <c r="B8" s="17"/>
      <c r="C8" s="17"/>
      <c r="D8" s="17"/>
      <c r="E8" s="17"/>
      <c r="F8" s="63"/>
      <c r="G8" s="62">
        <f>ROUND(($H$14+$H$14*0.1366*1.42+B88),2)</f>
        <v>3409.76</v>
      </c>
      <c r="H8" s="62">
        <f>ROUND(($H$14+$H$14*0.1366*1.42+C88),2)</f>
        <v>3978.44</v>
      </c>
      <c r="I8" s="62">
        <f>ROUND(($H$14+$H$14*0.1366*1.42+D88),2)</f>
        <v>4799.61</v>
      </c>
      <c r="J8" s="62">
        <f>ROUND(($H$14+$H$14*0.1366*1.42+E88),2)</f>
        <v>5857.3</v>
      </c>
      <c r="K8" s="65"/>
      <c r="L8" s="6"/>
      <c r="M8" s="6"/>
      <c r="N8" s="49">
        <f>O8*P8*Q8</f>
        <v>238.89343871999998</v>
      </c>
      <c r="O8" s="50">
        <f>H14</f>
        <v>1951.68</v>
      </c>
      <c r="P8" s="51">
        <v>0.0862</v>
      </c>
      <c r="Q8" s="52">
        <v>1.42</v>
      </c>
      <c r="R8" s="53"/>
    </row>
    <row r="9" spans="1:18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9"/>
      <c r="O9" s="50"/>
      <c r="P9" s="50"/>
      <c r="Q9" s="50"/>
      <c r="R9" s="54"/>
    </row>
    <row r="10" spans="1:18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55"/>
      <c r="O10" s="10" t="s">
        <v>70</v>
      </c>
      <c r="P10" s="10"/>
      <c r="Q10" s="10"/>
      <c r="R10" s="53"/>
    </row>
    <row r="11" spans="1:18" ht="15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6">
        <f>O11*P11*Q11</f>
        <v>141.3406656</v>
      </c>
      <c r="O11" s="57">
        <f>H14</f>
        <v>1951.68</v>
      </c>
      <c r="P11" s="58">
        <v>0.051</v>
      </c>
      <c r="Q11" s="59">
        <v>1.42</v>
      </c>
      <c r="R11" s="60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</row>
    <row r="14" spans="1:13" ht="15">
      <c r="A14" s="7" t="s">
        <v>9</v>
      </c>
      <c r="B14" s="7"/>
      <c r="C14" s="7"/>
      <c r="D14" s="7"/>
      <c r="E14" s="7"/>
      <c r="F14" s="7"/>
      <c r="G14" s="7"/>
      <c r="H14" s="82">
        <v>1951.68</v>
      </c>
      <c r="I14" s="82"/>
      <c r="J14" s="7"/>
      <c r="K14" s="7"/>
      <c r="L14" s="8"/>
      <c r="M14" s="7"/>
    </row>
    <row r="15" spans="1:13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</row>
    <row r="16" spans="1:14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>
        <v>363.18541392</v>
      </c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92" t="s">
        <v>71</v>
      </c>
      <c r="L18" s="92"/>
      <c r="M18" s="7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11">
        <v>336.86377704</v>
      </c>
    </row>
    <row r="20" spans="1:13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82" t="s">
        <v>72</v>
      </c>
      <c r="L20" s="82"/>
      <c r="M20" s="7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</row>
    <row r="22" spans="1:17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1">
        <v>229.18435343999997</v>
      </c>
      <c r="O22" s="40"/>
      <c r="Q22" s="41"/>
    </row>
    <row r="23" spans="1:17" ht="15">
      <c r="A23" s="5" t="s">
        <v>15</v>
      </c>
      <c r="B23" s="80">
        <v>0.00195429335532434</v>
      </c>
      <c r="C23" s="80"/>
      <c r="E23" s="5"/>
      <c r="G23" s="5"/>
      <c r="H23" s="8"/>
      <c r="I23" s="5"/>
      <c r="J23" s="5"/>
      <c r="K23" s="5"/>
      <c r="L23" s="5"/>
      <c r="M23" s="5"/>
      <c r="O23" s="40"/>
      <c r="Q23" s="40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45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81">
        <v>1664.17</v>
      </c>
      <c r="L25" s="81"/>
      <c r="M25" s="10"/>
      <c r="N25" s="11">
        <v>135.59631119999997</v>
      </c>
      <c r="Q25" s="4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>
      <c r="A28" s="4" t="s">
        <v>18</v>
      </c>
      <c r="B28" s="5"/>
      <c r="C28" s="5"/>
      <c r="D28" s="5"/>
      <c r="E28" s="12"/>
      <c r="F28" s="82">
        <v>0</v>
      </c>
      <c r="G28" s="82"/>
      <c r="H28" s="5"/>
      <c r="I28" s="5"/>
      <c r="J28" s="5"/>
      <c r="K28" s="5"/>
      <c r="L28" s="5"/>
      <c r="M28" s="5"/>
    </row>
    <row r="29" spans="1:1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>
      <c r="A31" s="4" t="s">
        <v>20</v>
      </c>
      <c r="B31" s="5"/>
      <c r="C31" s="5"/>
      <c r="D31" s="12"/>
      <c r="E31" s="12"/>
      <c r="F31" s="84">
        <v>833.3833350000002</v>
      </c>
      <c r="G31" s="84"/>
      <c r="I31" s="5"/>
      <c r="J31" s="5"/>
      <c r="K31" s="5"/>
      <c r="L31" s="5"/>
      <c r="M31" s="5"/>
    </row>
    <row r="32" spans="1:13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74">
        <v>2.770915</v>
      </c>
      <c r="M33" s="74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75">
        <v>452.5766220000002</v>
      </c>
      <c r="M34" s="75"/>
      <c r="O34" s="68">
        <f>K25-F31-J39</f>
        <v>546.9187649999999</v>
      </c>
      <c r="P34" s="68">
        <v>578.4196809999999</v>
      </c>
      <c r="Q34" s="68">
        <f>P34-O34</f>
        <v>31.50091599999996</v>
      </c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75">
        <v>227.674805</v>
      </c>
      <c r="M35" s="75"/>
      <c r="O35" s="68"/>
      <c r="P35" s="68"/>
      <c r="Q35" s="68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75">
        <v>47.6554</v>
      </c>
      <c r="M36" s="75"/>
      <c r="O36" s="68">
        <f>C53-E59-C68</f>
        <v>279854.9990000001</v>
      </c>
      <c r="P36" s="68">
        <v>278740.509</v>
      </c>
      <c r="Q36" s="68">
        <f>P36-O36</f>
        <v>-1114.490000000107</v>
      </c>
    </row>
    <row r="37" spans="1:13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75">
        <v>102.705593</v>
      </c>
      <c r="M37" s="75"/>
    </row>
    <row r="38" spans="1:13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85">
        <v>283.8679</v>
      </c>
      <c r="K39" s="85"/>
      <c r="L39" s="7"/>
      <c r="M39" s="7"/>
    </row>
    <row r="40" spans="1:1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O40" s="20">
        <f>ROUND((O34/O36),17)</f>
        <v>0.00195429335532434</v>
      </c>
      <c r="P40" s="20">
        <f>ROUND((P34/P36),17)</f>
        <v>0.00207511883749914</v>
      </c>
    </row>
    <row r="41" spans="1:16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O41" s="69">
        <f>O34/O36</f>
        <v>0.0019542933553243396</v>
      </c>
      <c r="P41" s="69">
        <f>P34/P36</f>
        <v>0.0020751188374991446</v>
      </c>
    </row>
    <row r="42" spans="1:13" ht="15">
      <c r="A42" s="10" t="s">
        <v>29</v>
      </c>
      <c r="B42" s="10"/>
      <c r="C42" s="82">
        <v>1482.057</v>
      </c>
      <c r="D42" s="82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3"/>
      <c r="M44" s="43"/>
    </row>
    <row r="45" spans="1:13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76">
        <v>393.304</v>
      </c>
      <c r="M45" s="76"/>
    </row>
    <row r="46" spans="1:13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73">
        <v>240.998</v>
      </c>
      <c r="M46" s="73"/>
    </row>
    <row r="47" spans="1:13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73">
        <v>168.095</v>
      </c>
      <c r="M47" s="73"/>
    </row>
    <row r="48" spans="1:13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4"/>
      <c r="M48" s="44"/>
    </row>
    <row r="49" spans="1:13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76">
        <v>318.027</v>
      </c>
      <c r="M49" s="76"/>
    </row>
    <row r="50" spans="1:13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73">
        <v>361.633</v>
      </c>
      <c r="M50" s="73"/>
    </row>
    <row r="51" spans="1:1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" t="s">
        <v>36</v>
      </c>
      <c r="B53" s="5"/>
      <c r="C53" s="83">
        <v>1093302.638</v>
      </c>
      <c r="D53" s="83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" t="s">
        <v>38</v>
      </c>
      <c r="B56" s="5"/>
      <c r="C56" s="86">
        <v>0</v>
      </c>
      <c r="D56" s="86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" t="s">
        <v>40</v>
      </c>
      <c r="B59" s="5"/>
      <c r="C59" s="12"/>
      <c r="D59" s="12"/>
      <c r="E59" s="83">
        <v>656642.3389999999</v>
      </c>
      <c r="F59" s="83"/>
      <c r="G59" s="5"/>
      <c r="H59" s="5"/>
      <c r="I59" s="5"/>
      <c r="J59" s="5"/>
      <c r="K59" s="5"/>
      <c r="L59" s="5"/>
      <c r="M59" s="5"/>
    </row>
    <row r="60" spans="1:13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82">
        <v>1482.057</v>
      </c>
      <c r="M61" s="82"/>
    </row>
    <row r="62" spans="1:13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77">
        <v>312578.325</v>
      </c>
      <c r="M62" s="77"/>
    </row>
    <row r="63" spans="1:13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77">
        <v>156585.73</v>
      </c>
      <c r="M63" s="77"/>
    </row>
    <row r="64" spans="1:13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77">
        <v>55283.504</v>
      </c>
      <c r="M64" s="77"/>
    </row>
    <row r="65" spans="1:13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77">
        <v>130712.723</v>
      </c>
      <c r="M65" s="77"/>
    </row>
    <row r="66" spans="1:1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">
      <c r="A68" s="4" t="s">
        <v>47</v>
      </c>
      <c r="B68" s="5"/>
      <c r="C68" s="85">
        <v>156805.3</v>
      </c>
      <c r="D68" s="85"/>
      <c r="E68" s="5"/>
      <c r="F68" s="5"/>
      <c r="G68" s="5"/>
      <c r="H68" s="5"/>
      <c r="I68" s="5"/>
      <c r="J68" s="5"/>
      <c r="K68" s="5"/>
      <c r="L68" s="5"/>
      <c r="M68" s="5"/>
    </row>
    <row r="69" spans="1:1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5">
      <c r="A71" s="7" t="s">
        <v>49</v>
      </c>
      <c r="B71" s="7"/>
      <c r="C71" s="7"/>
      <c r="D71" s="7"/>
      <c r="E71" s="7"/>
      <c r="F71" s="67">
        <v>0</v>
      </c>
      <c r="G71" s="67"/>
      <c r="H71" s="7"/>
      <c r="I71" s="7"/>
      <c r="J71" s="7"/>
      <c r="K71" s="7"/>
      <c r="L71" s="8"/>
      <c r="M71" s="7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.75">
      <c r="A74" s="24" t="s">
        <v>60</v>
      </c>
      <c r="B74" s="25"/>
      <c r="C74" s="25"/>
      <c r="D74" s="25"/>
      <c r="E74" s="25"/>
      <c r="F74" s="6"/>
      <c r="G74" s="6"/>
      <c r="H74" s="6"/>
      <c r="I74" s="6"/>
      <c r="J74" s="6"/>
      <c r="K74" s="6"/>
      <c r="L74" s="6"/>
      <c r="M74" s="6"/>
    </row>
    <row r="75" spans="6:13" ht="15">
      <c r="F75" s="6"/>
      <c r="G75" s="6"/>
      <c r="H75" s="6"/>
      <c r="I75" s="6"/>
      <c r="J75" s="6"/>
      <c r="K75" s="6"/>
      <c r="L75" s="6"/>
      <c r="M75" s="6"/>
    </row>
    <row r="76" spans="1:13" ht="15">
      <c r="A76" s="78" t="s">
        <v>65</v>
      </c>
      <c r="B76" s="79"/>
      <c r="C76" s="79"/>
      <c r="D76" s="79"/>
      <c r="E76" s="79"/>
      <c r="F76" s="6"/>
      <c r="G76" s="6"/>
      <c r="H76" s="6"/>
      <c r="I76" s="6"/>
      <c r="J76" s="6"/>
      <c r="K76" s="6"/>
      <c r="L76" s="6"/>
      <c r="M76" s="6"/>
    </row>
    <row r="77" spans="1:13" ht="16.5" customHeight="1">
      <c r="A77" s="79"/>
      <c r="B77" s="79"/>
      <c r="C77" s="79"/>
      <c r="D77" s="79"/>
      <c r="E77" s="79"/>
      <c r="F77" s="6"/>
      <c r="G77" s="6"/>
      <c r="H77" s="6"/>
      <c r="I77" s="6"/>
      <c r="J77" s="6"/>
      <c r="K77" s="6"/>
      <c r="L77" s="6"/>
      <c r="M77" s="6"/>
    </row>
    <row r="78" spans="1:13" ht="16.5" customHeight="1">
      <c r="A78" s="79"/>
      <c r="B78" s="79"/>
      <c r="C78" s="79"/>
      <c r="D78" s="79"/>
      <c r="E78" s="79"/>
      <c r="F78" s="6"/>
      <c r="G78" s="6"/>
      <c r="H78" s="6"/>
      <c r="I78" s="6"/>
      <c r="J78" s="6"/>
      <c r="K78" s="6"/>
      <c r="L78" s="6"/>
      <c r="M78" s="6"/>
    </row>
    <row r="79" spans="1:13" ht="19.5" customHeight="1">
      <c r="A79" s="79"/>
      <c r="B79" s="79"/>
      <c r="C79" s="79"/>
      <c r="D79" s="79"/>
      <c r="E79" s="79"/>
      <c r="F79" s="6"/>
      <c r="G79" s="6"/>
      <c r="H79" s="6"/>
      <c r="I79" s="6"/>
      <c r="J79" s="6"/>
      <c r="K79" s="6"/>
      <c r="L79" s="6"/>
      <c r="M79" s="6"/>
    </row>
    <row r="80" spans="1:13" ht="16.5" customHeight="1">
      <c r="A80" s="26"/>
      <c r="B80" s="26"/>
      <c r="C80" s="26"/>
      <c r="D80" s="26"/>
      <c r="E80" s="26"/>
      <c r="F80" s="6"/>
      <c r="G80" s="6"/>
      <c r="H80" s="6"/>
      <c r="I80" s="6"/>
      <c r="J80" s="6"/>
      <c r="K80" s="6"/>
      <c r="L80" s="6"/>
      <c r="M80" s="6"/>
    </row>
    <row r="81" spans="1:13" ht="15.75" thickBot="1">
      <c r="A81" s="27" t="s">
        <v>61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.75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</row>
    <row r="83" spans="1:13" ht="75">
      <c r="A83" s="32" t="s">
        <v>53</v>
      </c>
      <c r="B83" s="2">
        <v>1076.34</v>
      </c>
      <c r="C83" s="2">
        <v>1645.02</v>
      </c>
      <c r="D83" s="2">
        <v>2466.19</v>
      </c>
      <c r="E83" s="66">
        <v>3523.88</v>
      </c>
      <c r="F83" s="6"/>
      <c r="G83" s="6"/>
      <c r="H83" s="6"/>
      <c r="I83" s="6"/>
      <c r="J83" s="6"/>
      <c r="K83" s="6"/>
      <c r="L83" s="6"/>
      <c r="M83" s="6"/>
    </row>
    <row r="84" spans="1:13" ht="106.5" customHeight="1">
      <c r="A84" s="33" t="s">
        <v>64</v>
      </c>
      <c r="B84" s="70">
        <f>'[2]услуги'!$B$13</f>
        <v>3.17</v>
      </c>
      <c r="C84" s="71"/>
      <c r="D84" s="71"/>
      <c r="E84" s="72"/>
      <c r="F84" s="6"/>
      <c r="G84" s="6"/>
      <c r="H84" s="6"/>
      <c r="I84" s="6"/>
      <c r="J84" s="6"/>
      <c r="K84" s="6"/>
      <c r="L84" s="6"/>
      <c r="M84" s="6"/>
    </row>
    <row r="85" spans="1:13" ht="30">
      <c r="A85" s="33" t="s">
        <v>57</v>
      </c>
      <c r="B85" s="70">
        <f>'[2]услуги'!$B$14</f>
        <v>1.087</v>
      </c>
      <c r="C85" s="71"/>
      <c r="D85" s="71"/>
      <c r="E85" s="72"/>
      <c r="F85" s="39"/>
      <c r="G85" s="6"/>
      <c r="H85" s="39"/>
      <c r="I85" s="6"/>
      <c r="J85" s="6"/>
      <c r="K85" s="6"/>
      <c r="L85" s="6"/>
      <c r="M85" s="6"/>
    </row>
    <row r="86" spans="1:13" ht="45">
      <c r="A86" s="33" t="s">
        <v>58</v>
      </c>
      <c r="B86" s="70">
        <f>'[2]услуги'!$B$15</f>
        <v>0.305</v>
      </c>
      <c r="C86" s="71"/>
      <c r="D86" s="71"/>
      <c r="E86" s="72"/>
      <c r="F86" s="39"/>
      <c r="G86" s="6"/>
      <c r="H86" s="6"/>
      <c r="I86" s="6"/>
      <c r="J86" s="6"/>
      <c r="K86" s="6"/>
      <c r="L86" s="6"/>
      <c r="M86" s="6"/>
    </row>
    <row r="87" spans="1:13" ht="30.75" thickBot="1">
      <c r="A87" s="34" t="s">
        <v>59</v>
      </c>
      <c r="B87" s="70">
        <f>'[2]услуги'!$B$16</f>
        <v>1.774</v>
      </c>
      <c r="C87" s="71"/>
      <c r="D87" s="71"/>
      <c r="E87" s="72"/>
      <c r="F87" s="39"/>
      <c r="G87" s="6"/>
      <c r="H87" s="6"/>
      <c r="I87" s="6"/>
      <c r="J87" s="6"/>
      <c r="K87" s="6"/>
      <c r="L87" s="6"/>
      <c r="M87" s="6"/>
    </row>
    <row r="88" spans="1:13" ht="15.75" thickBot="1">
      <c r="A88" s="1" t="s">
        <v>52</v>
      </c>
      <c r="B88" s="35">
        <f>B83+B84</f>
        <v>1079.51</v>
      </c>
      <c r="C88" s="35">
        <f>C83+B84</f>
        <v>1648.19</v>
      </c>
      <c r="D88" s="35">
        <f>D83+B84</f>
        <v>2469.36</v>
      </c>
      <c r="E88" s="36">
        <f>E83+B84</f>
        <v>3527.05</v>
      </c>
      <c r="F88" s="6"/>
      <c r="G88" s="6"/>
      <c r="H88" s="6"/>
      <c r="I88" s="6"/>
      <c r="J88" s="6"/>
      <c r="K88" s="6"/>
      <c r="L88" s="6"/>
      <c r="M88" s="6"/>
    </row>
    <row r="89" spans="1:13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</sheetData>
  <sheetProtection/>
  <mergeCells count="36">
    <mergeCell ref="A1:L2"/>
    <mergeCell ref="G6:J6"/>
    <mergeCell ref="H14:I14"/>
    <mergeCell ref="A6:F7"/>
    <mergeCell ref="K18:L18"/>
    <mergeCell ref="K20:L20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61:M61"/>
    <mergeCell ref="A76:E79"/>
    <mergeCell ref="B23:C23"/>
    <mergeCell ref="K25:L25"/>
    <mergeCell ref="F28:G28"/>
    <mergeCell ref="E59:F59"/>
    <mergeCell ref="F31:G31"/>
    <mergeCell ref="C68:D68"/>
    <mergeCell ref="L64:M64"/>
    <mergeCell ref="L62:M6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73">
      <selection activeCell="B86" sqref="B86:E86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2.421875" style="11" customWidth="1"/>
    <col min="4" max="5" width="9.140625" style="11" customWidth="1"/>
    <col min="6" max="6" width="15.710937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6"/>
      <c r="N1" s="6"/>
      <c r="O1" s="6"/>
      <c r="P1" s="6"/>
      <c r="Q1" s="6"/>
    </row>
    <row r="2" spans="1:17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42430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54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93"/>
      <c r="B6" s="93"/>
      <c r="C6" s="93"/>
      <c r="D6" s="93"/>
      <c r="E6" s="93"/>
      <c r="F6" s="93"/>
      <c r="G6" s="94" t="s">
        <v>2</v>
      </c>
      <c r="H6" s="95"/>
      <c r="I6" s="95"/>
      <c r="J6" s="96"/>
      <c r="L6" s="6"/>
      <c r="M6" s="6"/>
      <c r="N6" s="6"/>
      <c r="O6" s="6"/>
      <c r="P6" s="6"/>
      <c r="Q6" s="6"/>
    </row>
    <row r="7" spans="1:13" ht="15">
      <c r="A7" s="93"/>
      <c r="B7" s="93"/>
      <c r="C7" s="93"/>
      <c r="D7" s="93"/>
      <c r="E7" s="93"/>
      <c r="F7" s="93"/>
      <c r="G7" s="61" t="s">
        <v>3</v>
      </c>
      <c r="H7" s="61" t="s">
        <v>4</v>
      </c>
      <c r="I7" s="61" t="s">
        <v>5</v>
      </c>
      <c r="J7" s="61" t="s">
        <v>6</v>
      </c>
      <c r="L7" s="6"/>
      <c r="M7" s="6"/>
    </row>
    <row r="8" spans="1:13" ht="15">
      <c r="A8" s="63" t="s">
        <v>7</v>
      </c>
      <c r="B8" s="63"/>
      <c r="C8" s="63"/>
      <c r="D8" s="63"/>
      <c r="E8" s="63"/>
      <c r="F8" s="63"/>
      <c r="G8" s="62">
        <f>ROUND(($H$14+$H$14*0.1366*1.42+B88),2)</f>
        <v>2333.42</v>
      </c>
      <c r="H8" s="62">
        <f>ROUND(($H$14+$H$14*0.1366*1.42+C88),2)</f>
        <v>2333.42</v>
      </c>
      <c r="I8" s="62">
        <f>ROUND(($H$14+$H$14*0.1366*1.42+D88),2)</f>
        <v>2333.42</v>
      </c>
      <c r="J8" s="62">
        <f>ROUND(($H$14+$H$14*0.1366*1.42+E88),2)</f>
        <v>2333.42</v>
      </c>
      <c r="L8" s="6"/>
      <c r="M8" s="6"/>
    </row>
    <row r="9" spans="1:17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6"/>
      <c r="L9" s="6"/>
      <c r="M9" s="6"/>
      <c r="N9" s="18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82">
        <v>1951.68</v>
      </c>
      <c r="I14" s="82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92" t="s">
        <v>71</v>
      </c>
      <c r="L18" s="92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82" t="s">
        <v>72</v>
      </c>
      <c r="L20" s="82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80">
        <v>0.00195429335532434</v>
      </c>
      <c r="C23" s="80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81">
        <v>1664.17</v>
      </c>
      <c r="L25" s="81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82">
        <v>0</v>
      </c>
      <c r="G28" s="82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84">
        <v>833.3833350000002</v>
      </c>
      <c r="G31" s="84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74">
        <v>2.770915</v>
      </c>
      <c r="M33" s="74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75">
        <v>452.5766220000002</v>
      </c>
      <c r="M34" s="75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75">
        <v>227.674805</v>
      </c>
      <c r="M35" s="75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75">
        <v>47.6554</v>
      </c>
      <c r="M36" s="75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75">
        <v>102.705593</v>
      </c>
      <c r="M37" s="75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85">
        <v>283.8679</v>
      </c>
      <c r="K39" s="85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82">
        <v>1482.057</v>
      </c>
      <c r="D42" s="8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3"/>
      <c r="M44" s="43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76">
        <v>393.304</v>
      </c>
      <c r="M45" s="76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73">
        <v>240.998</v>
      </c>
      <c r="M46" s="73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73">
        <v>168.095</v>
      </c>
      <c r="M47" s="73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4"/>
      <c r="M48" s="44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76">
        <v>318.027</v>
      </c>
      <c r="M49" s="76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73">
        <v>361.633</v>
      </c>
      <c r="M50" s="73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83">
        <v>1093302.638</v>
      </c>
      <c r="D53" s="8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86">
        <v>0</v>
      </c>
      <c r="D56" s="8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83">
        <v>656642.3389999999</v>
      </c>
      <c r="F59" s="8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82">
        <v>1482.057</v>
      </c>
      <c r="M61" s="82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77">
        <v>312578.325</v>
      </c>
      <c r="M62" s="77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77">
        <v>156585.73</v>
      </c>
      <c r="M63" s="77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77">
        <v>55283.504</v>
      </c>
      <c r="M64" s="77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77">
        <v>130712.723</v>
      </c>
      <c r="M65" s="77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85">
        <v>156805.3</v>
      </c>
      <c r="D68" s="8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67">
        <v>0</v>
      </c>
      <c r="G71" s="67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5.75">
      <c r="A74" s="24" t="s">
        <v>60</v>
      </c>
      <c r="B74" s="25"/>
      <c r="C74" s="25"/>
      <c r="D74" s="25"/>
      <c r="E74" s="2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6:17" ht="1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 customHeight="1">
      <c r="A76" s="78" t="s">
        <v>65</v>
      </c>
      <c r="B76" s="79"/>
      <c r="C76" s="79"/>
      <c r="D76" s="79"/>
      <c r="E76" s="7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7.25" customHeight="1">
      <c r="A77" s="79"/>
      <c r="B77" s="79"/>
      <c r="C77" s="79"/>
      <c r="D77" s="79"/>
      <c r="E77" s="7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5">
      <c r="A78" s="79"/>
      <c r="B78" s="79"/>
      <c r="C78" s="79"/>
      <c r="D78" s="79"/>
      <c r="E78" s="7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">
      <c r="A79" s="79"/>
      <c r="B79" s="79"/>
      <c r="C79" s="79"/>
      <c r="D79" s="79"/>
      <c r="E79" s="7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6"/>
      <c r="B80" s="26"/>
      <c r="C80" s="26"/>
      <c r="D80" s="26"/>
      <c r="E80" s="2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5" ht="15">
      <c r="A81" s="26"/>
      <c r="B81" s="26"/>
      <c r="C81" s="26"/>
      <c r="D81" s="26"/>
      <c r="E81" s="26"/>
    </row>
    <row r="82" spans="1:17" ht="15.75" thickBot="1">
      <c r="A82" s="27" t="s">
        <v>61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.75" thickBot="1">
      <c r="A83" s="28"/>
      <c r="B83" s="29" t="s">
        <v>3</v>
      </c>
      <c r="C83" s="30" t="s">
        <v>4</v>
      </c>
      <c r="D83" s="30" t="s">
        <v>5</v>
      </c>
      <c r="E83" s="31" t="s">
        <v>6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50">
      <c r="A84" s="33" t="s">
        <v>64</v>
      </c>
      <c r="B84" s="70">
        <f>'сети РСК'!B84:E84</f>
        <v>3.17</v>
      </c>
      <c r="C84" s="71"/>
      <c r="D84" s="71"/>
      <c r="E84" s="7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7.75" customHeight="1">
      <c r="A85" s="33" t="s">
        <v>57</v>
      </c>
      <c r="B85" s="70">
        <f>'сети РСК'!B85:E85</f>
        <v>1.087</v>
      </c>
      <c r="C85" s="71"/>
      <c r="D85" s="71"/>
      <c r="E85" s="72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60">
      <c r="A86" s="33" t="s">
        <v>58</v>
      </c>
      <c r="B86" s="70">
        <f>'сети РСК'!B86:E86</f>
        <v>0.305</v>
      </c>
      <c r="C86" s="71"/>
      <c r="D86" s="71"/>
      <c r="E86" s="7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30.75" thickBot="1">
      <c r="A87" s="34" t="s">
        <v>59</v>
      </c>
      <c r="B87" s="70">
        <f>'сети РСК'!B87:E87</f>
        <v>1.774</v>
      </c>
      <c r="C87" s="71"/>
      <c r="D87" s="71"/>
      <c r="E87" s="72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.75" thickBot="1">
      <c r="A88" s="1" t="s">
        <v>52</v>
      </c>
      <c r="B88" s="35">
        <f>B84</f>
        <v>3.17</v>
      </c>
      <c r="C88" s="35">
        <f>B84</f>
        <v>3.17</v>
      </c>
      <c r="D88" s="35">
        <f>B84</f>
        <v>3.17</v>
      </c>
      <c r="E88" s="37">
        <f>B84</f>
        <v>3.17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/>
  <mergeCells count="36">
    <mergeCell ref="A76:E79"/>
    <mergeCell ref="C68:D68"/>
    <mergeCell ref="L62:M62"/>
    <mergeCell ref="L63:M63"/>
    <mergeCell ref="L64:M64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73">
      <selection activeCell="C88" sqref="C88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3.28125" style="11" customWidth="1"/>
    <col min="4" max="5" width="9.140625" style="11" customWidth="1"/>
    <col min="6" max="6" width="13.851562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6"/>
      <c r="N1" s="6"/>
      <c r="O1" s="6"/>
      <c r="P1" s="6"/>
      <c r="Q1" s="6"/>
    </row>
    <row r="2" spans="1:17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42430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62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3" ht="15">
      <c r="A6" s="91"/>
      <c r="B6" s="91"/>
      <c r="C6" s="91"/>
      <c r="D6" s="91"/>
      <c r="E6" s="91"/>
      <c r="F6" s="91"/>
      <c r="G6" s="88" t="s">
        <v>2</v>
      </c>
      <c r="H6" s="89"/>
      <c r="I6" s="89"/>
      <c r="J6" s="90"/>
      <c r="L6" s="6"/>
      <c r="M6" s="6"/>
    </row>
    <row r="7" spans="1:17" ht="15">
      <c r="A7" s="91"/>
      <c r="B7" s="91"/>
      <c r="C7" s="91"/>
      <c r="D7" s="91"/>
      <c r="E7" s="91"/>
      <c r="F7" s="91"/>
      <c r="G7" s="61" t="s">
        <v>3</v>
      </c>
      <c r="H7" s="61" t="s">
        <v>4</v>
      </c>
      <c r="I7" s="61" t="s">
        <v>5</v>
      </c>
      <c r="J7" s="61" t="s">
        <v>6</v>
      </c>
      <c r="L7" s="6"/>
      <c r="M7" s="6"/>
      <c r="N7" s="6"/>
      <c r="O7" s="6"/>
      <c r="P7" s="6"/>
      <c r="Q7" s="6"/>
    </row>
    <row r="8" spans="1:17" ht="15">
      <c r="A8" s="17" t="s">
        <v>7</v>
      </c>
      <c r="B8" s="17"/>
      <c r="C8" s="17"/>
      <c r="D8" s="17"/>
      <c r="E8" s="17"/>
      <c r="F8" s="17"/>
      <c r="G8" s="62">
        <f>ROUND(($H$14+B88),2)</f>
        <v>2164.05</v>
      </c>
      <c r="H8" s="62">
        <f>ROUND(($H$14+C88),2)</f>
        <v>2164.05</v>
      </c>
      <c r="I8" s="62">
        <f>ROUND(($H$14+D88),2)</f>
        <v>2164.05</v>
      </c>
      <c r="J8" s="62">
        <f>ROUND(($H$14+E88),2)</f>
        <v>2164.05</v>
      </c>
      <c r="L8" s="6"/>
      <c r="M8" s="6"/>
      <c r="N8" s="6"/>
      <c r="O8" s="6"/>
      <c r="P8" s="6"/>
      <c r="Q8" s="6"/>
    </row>
    <row r="9" spans="1:1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8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82">
        <v>1951.68</v>
      </c>
      <c r="I14" s="82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92" t="s">
        <v>71</v>
      </c>
      <c r="L18" s="92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82" t="s">
        <v>72</v>
      </c>
      <c r="L20" s="82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80">
        <v>0.00195429335532434</v>
      </c>
      <c r="C23" s="80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81">
        <v>1664.17</v>
      </c>
      <c r="L25" s="81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82">
        <v>0</v>
      </c>
      <c r="G28" s="82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84">
        <v>833.3833350000002</v>
      </c>
      <c r="G31" s="84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74">
        <v>2.770915</v>
      </c>
      <c r="M33" s="74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75">
        <v>452.5766220000002</v>
      </c>
      <c r="M34" s="75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75">
        <v>227.674805</v>
      </c>
      <c r="M35" s="75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75">
        <v>47.6554</v>
      </c>
      <c r="M36" s="75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75">
        <v>102.705593</v>
      </c>
      <c r="M37" s="75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85">
        <v>283.8679</v>
      </c>
      <c r="K39" s="85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82">
        <v>1482.057</v>
      </c>
      <c r="D42" s="8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3"/>
      <c r="M44" s="43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76">
        <v>393.304</v>
      </c>
      <c r="M45" s="76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73">
        <v>240.998</v>
      </c>
      <c r="M46" s="73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73">
        <v>168.095</v>
      </c>
      <c r="M47" s="73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4"/>
      <c r="M48" s="44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76">
        <v>318.027</v>
      </c>
      <c r="M49" s="76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73">
        <v>361.633</v>
      </c>
      <c r="M50" s="73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83">
        <v>1093302.638</v>
      </c>
      <c r="D53" s="8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86">
        <v>0</v>
      </c>
      <c r="D56" s="8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83">
        <v>656642.3389999999</v>
      </c>
      <c r="F59" s="8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82">
        <v>1482.057</v>
      </c>
      <c r="M61" s="82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77">
        <v>312578.325</v>
      </c>
      <c r="M62" s="77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77">
        <v>156585.73</v>
      </c>
      <c r="M63" s="77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77">
        <v>55283.504</v>
      </c>
      <c r="M64" s="77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77">
        <v>130712.723</v>
      </c>
      <c r="M65" s="77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85">
        <v>156805.3</v>
      </c>
      <c r="D68" s="8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67">
        <v>0</v>
      </c>
      <c r="G71" s="67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7" t="s">
        <v>50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.75" thickBot="1">
      <c r="A81" s="3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customHeight="1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27.75" customHeight="1">
      <c r="A83" s="32" t="s">
        <v>51</v>
      </c>
      <c r="B83" s="97">
        <f>'[1]услуги'!$B$11</f>
        <v>209.2</v>
      </c>
      <c r="C83" s="98"/>
      <c r="D83" s="98"/>
      <c r="E83" s="9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50">
      <c r="A84" s="33" t="s">
        <v>64</v>
      </c>
      <c r="B84" s="70">
        <f>'сети РСК'!B84:E84</f>
        <v>3.17</v>
      </c>
      <c r="C84" s="71"/>
      <c r="D84" s="71"/>
      <c r="E84" s="7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8.5" customHeight="1">
      <c r="A85" s="33" t="s">
        <v>57</v>
      </c>
      <c r="B85" s="70">
        <f>'сети РСК'!B85:E85</f>
        <v>1.087</v>
      </c>
      <c r="C85" s="71"/>
      <c r="D85" s="71"/>
      <c r="E85" s="72"/>
      <c r="F85" s="39"/>
      <c r="G85" s="39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7" ht="60">
      <c r="A86" s="33" t="s">
        <v>58</v>
      </c>
      <c r="B86" s="70">
        <f>'сети РСК'!B86:E86</f>
        <v>0.305</v>
      </c>
      <c r="C86" s="71"/>
      <c r="D86" s="71"/>
      <c r="E86" s="72"/>
      <c r="F86" s="39"/>
      <c r="G86" s="39"/>
    </row>
    <row r="87" spans="1:17" ht="30.75" thickBot="1">
      <c r="A87" s="34" t="s">
        <v>59</v>
      </c>
      <c r="B87" s="70">
        <f>'сети РСК'!B87:E87</f>
        <v>1.774</v>
      </c>
      <c r="C87" s="71"/>
      <c r="D87" s="71"/>
      <c r="E87" s="72"/>
      <c r="F87" s="39"/>
      <c r="G87" s="39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.75" thickBot="1">
      <c r="A88" s="1" t="s">
        <v>52</v>
      </c>
      <c r="B88" s="35">
        <f>B83+B84</f>
        <v>212.36999999999998</v>
      </c>
      <c r="C88" s="35">
        <f>B83+B84</f>
        <v>212.36999999999998</v>
      </c>
      <c r="D88" s="35">
        <f>B83+B84</f>
        <v>212.36999999999998</v>
      </c>
      <c r="E88" s="35">
        <f>B83+B84</f>
        <v>212.36999999999998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</sheetData>
  <sheetProtection/>
  <mergeCells count="36">
    <mergeCell ref="C68:D68"/>
    <mergeCell ref="L45:M45"/>
    <mergeCell ref="B83:E83"/>
    <mergeCell ref="C56:D56"/>
    <mergeCell ref="E59:F59"/>
    <mergeCell ref="L61:M61"/>
    <mergeCell ref="L63:M63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70">
      <selection activeCell="K18" sqref="K18:L18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2.140625" style="11" customWidth="1"/>
    <col min="4" max="5" width="9.140625" style="11" customWidth="1"/>
    <col min="6" max="6" width="13.710937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6"/>
      <c r="N1" s="6"/>
      <c r="O1" s="6"/>
      <c r="P1" s="6"/>
      <c r="Q1" s="6"/>
    </row>
    <row r="2" spans="1:17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42430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63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91"/>
      <c r="B6" s="91"/>
      <c r="C6" s="91"/>
      <c r="D6" s="91"/>
      <c r="E6" s="91"/>
      <c r="F6" s="91"/>
      <c r="G6" s="88" t="s">
        <v>2</v>
      </c>
      <c r="H6" s="89"/>
      <c r="I6" s="89"/>
      <c r="J6" s="90"/>
      <c r="L6" s="6"/>
      <c r="M6" s="6"/>
      <c r="N6" s="6"/>
      <c r="O6" s="6"/>
      <c r="P6" s="6"/>
      <c r="Q6" s="6"/>
    </row>
    <row r="7" spans="1:17" ht="15">
      <c r="A7" s="91"/>
      <c r="B7" s="91"/>
      <c r="C7" s="91"/>
      <c r="D7" s="91"/>
      <c r="E7" s="91"/>
      <c r="F7" s="91"/>
      <c r="G7" s="16" t="s">
        <v>3</v>
      </c>
      <c r="H7" s="16" t="s">
        <v>4</v>
      </c>
      <c r="I7" s="16" t="s">
        <v>5</v>
      </c>
      <c r="J7" s="16" t="s">
        <v>6</v>
      </c>
      <c r="L7" s="6"/>
      <c r="M7" s="6"/>
      <c r="N7" s="6"/>
      <c r="O7" s="6"/>
      <c r="P7" s="6"/>
      <c r="Q7" s="6"/>
    </row>
    <row r="8" spans="1:17" ht="15">
      <c r="A8" s="17" t="s">
        <v>7</v>
      </c>
      <c r="B8" s="17"/>
      <c r="C8" s="17"/>
      <c r="D8" s="17"/>
      <c r="E8" s="17"/>
      <c r="F8" s="17"/>
      <c r="G8" s="3">
        <f>ROUND(($H$14+$H$14*0.0862*1.42+B87),2)</f>
        <v>2193.74</v>
      </c>
      <c r="H8" s="3">
        <f>ROUND(($H$14+$H$14*0.0862*1.42+C87),2)</f>
        <v>2193.74</v>
      </c>
      <c r="I8" s="3">
        <f>ROUND(($H$14+$H$14*0.0862*1.42+D87),2)</f>
        <v>2193.74</v>
      </c>
      <c r="J8" s="3">
        <f>ROUND(($H$14+$H$14*0.0862*1.42+E87),2)</f>
        <v>2193.74</v>
      </c>
      <c r="L8" s="6"/>
      <c r="M8" s="6"/>
      <c r="N8" s="6"/>
      <c r="O8" s="6"/>
      <c r="P8" s="6"/>
      <c r="Q8" s="6"/>
    </row>
    <row r="9" spans="1:1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8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82">
        <v>1951.68</v>
      </c>
      <c r="I14" s="82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92" t="s">
        <v>71</v>
      </c>
      <c r="L18" s="92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82" t="s">
        <v>72</v>
      </c>
      <c r="L20" s="82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80">
        <v>0.00195429335532434</v>
      </c>
      <c r="C23" s="80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81">
        <v>1664.17</v>
      </c>
      <c r="L25" s="81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82">
        <v>0</v>
      </c>
      <c r="G28" s="82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84">
        <v>833.3833350000002</v>
      </c>
      <c r="G31" s="84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74">
        <v>2.770915</v>
      </c>
      <c r="M33" s="74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75">
        <v>452.5766220000002</v>
      </c>
      <c r="M34" s="75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75">
        <v>227.674805</v>
      </c>
      <c r="M35" s="75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75">
        <v>47.6554</v>
      </c>
      <c r="M36" s="75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75">
        <v>102.705593</v>
      </c>
      <c r="M37" s="75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85">
        <v>283.8679</v>
      </c>
      <c r="K39" s="85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82">
        <v>1482.057</v>
      </c>
      <c r="D42" s="8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3"/>
      <c r="M44" s="43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76">
        <v>393.304</v>
      </c>
      <c r="M45" s="76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73">
        <v>240.998</v>
      </c>
      <c r="M46" s="73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73">
        <v>168.095</v>
      </c>
      <c r="M47" s="73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4"/>
      <c r="M48" s="44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76">
        <v>318.027</v>
      </c>
      <c r="M49" s="76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73">
        <v>361.633</v>
      </c>
      <c r="M50" s="73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83">
        <v>1093302.638</v>
      </c>
      <c r="D53" s="8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86">
        <v>0</v>
      </c>
      <c r="D56" s="8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83">
        <v>656642.3389999999</v>
      </c>
      <c r="F59" s="8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82">
        <v>1482.057</v>
      </c>
      <c r="M61" s="82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77">
        <v>312578.325</v>
      </c>
      <c r="M62" s="77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77">
        <v>156585.73</v>
      </c>
      <c r="M63" s="77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77">
        <v>55283.504</v>
      </c>
      <c r="M64" s="77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77">
        <v>130712.723</v>
      </c>
      <c r="M65" s="77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85">
        <v>156805.3</v>
      </c>
      <c r="D68" s="8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67">
        <v>0</v>
      </c>
      <c r="G71" s="67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7"/>
      <c r="O72" s="7"/>
      <c r="P72" s="7"/>
      <c r="Q72" s="7"/>
    </row>
    <row r="73" spans="1:17" ht="15" customHeight="1">
      <c r="A73" s="78" t="s">
        <v>66</v>
      </c>
      <c r="B73" s="78"/>
      <c r="C73" s="78"/>
      <c r="D73" s="78"/>
      <c r="E73" s="78"/>
      <c r="F73" s="22"/>
      <c r="G73" s="22"/>
      <c r="H73" s="7"/>
      <c r="I73" s="7"/>
      <c r="J73" s="7"/>
      <c r="K73" s="7"/>
      <c r="L73" s="8"/>
      <c r="M73" s="7"/>
      <c r="N73" s="7"/>
      <c r="O73" s="7"/>
      <c r="P73" s="7"/>
      <c r="Q73" s="7"/>
    </row>
    <row r="74" spans="1:17" ht="15">
      <c r="A74" s="78"/>
      <c r="B74" s="78"/>
      <c r="C74" s="78"/>
      <c r="D74" s="78"/>
      <c r="E74" s="78"/>
      <c r="F74" s="22"/>
      <c r="G74" s="22"/>
      <c r="H74" s="7"/>
      <c r="I74" s="7"/>
      <c r="J74" s="7"/>
      <c r="K74" s="7"/>
      <c r="L74" s="8"/>
      <c r="M74" s="7"/>
      <c r="N74" s="7"/>
      <c r="O74" s="7"/>
      <c r="P74" s="7"/>
      <c r="Q74" s="7"/>
    </row>
    <row r="75" spans="1:17" ht="15">
      <c r="A75" s="78"/>
      <c r="B75" s="78"/>
      <c r="C75" s="78"/>
      <c r="D75" s="78"/>
      <c r="E75" s="78"/>
      <c r="F75" s="22"/>
      <c r="G75" s="22"/>
      <c r="H75" s="7"/>
      <c r="I75" s="7"/>
      <c r="J75" s="7"/>
      <c r="K75" s="7"/>
      <c r="L75" s="8"/>
      <c r="M75" s="7"/>
      <c r="N75" s="7"/>
      <c r="O75" s="7"/>
      <c r="P75" s="7"/>
      <c r="Q75" s="7"/>
    </row>
    <row r="76" spans="1:17" ht="15">
      <c r="A76" s="78"/>
      <c r="B76" s="78"/>
      <c r="C76" s="78"/>
      <c r="D76" s="78"/>
      <c r="E76" s="78"/>
      <c r="F76" s="22"/>
      <c r="G76" s="22"/>
      <c r="H76" s="7"/>
      <c r="I76" s="7"/>
      <c r="J76" s="7"/>
      <c r="K76" s="7"/>
      <c r="L76" s="8"/>
      <c r="M76" s="7"/>
      <c r="N76" s="7"/>
      <c r="O76" s="7"/>
      <c r="P76" s="7"/>
      <c r="Q76" s="7"/>
    </row>
    <row r="77" spans="1:17" ht="15">
      <c r="A77" s="7"/>
      <c r="B77" s="7"/>
      <c r="C77" s="7"/>
      <c r="D77" s="7"/>
      <c r="E77" s="7"/>
      <c r="F77" s="22"/>
      <c r="G77" s="22"/>
      <c r="H77" s="7"/>
      <c r="I77" s="7"/>
      <c r="J77" s="7"/>
      <c r="K77" s="7"/>
      <c r="L77" s="8"/>
      <c r="M77" s="7"/>
      <c r="N77" s="7"/>
      <c r="O77" s="7"/>
      <c r="P77" s="7"/>
      <c r="Q77" s="7"/>
    </row>
    <row r="78" spans="1:1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7" t="s">
        <v>50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.75" thickBot="1">
      <c r="A81" s="3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customHeight="1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35" customHeight="1">
      <c r="A83" s="33" t="s">
        <v>64</v>
      </c>
      <c r="B83" s="70">
        <f>'сети РСК'!B84:E84</f>
        <v>3.17</v>
      </c>
      <c r="C83" s="71"/>
      <c r="D83" s="71"/>
      <c r="E83" s="7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28.5" customHeight="1">
      <c r="A84" s="33" t="s">
        <v>57</v>
      </c>
      <c r="B84" s="70">
        <f>'сети РСК'!B85:E85</f>
        <v>1.087</v>
      </c>
      <c r="C84" s="71"/>
      <c r="D84" s="71"/>
      <c r="E84" s="7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5" ht="60">
      <c r="A85" s="33" t="s">
        <v>58</v>
      </c>
      <c r="B85" s="70">
        <f>'сети РСК'!B86:E86</f>
        <v>0.305</v>
      </c>
      <c r="C85" s="71"/>
      <c r="D85" s="71"/>
      <c r="E85" s="72"/>
    </row>
    <row r="86" spans="1:17" ht="30.75" thickBot="1">
      <c r="A86" s="34" t="s">
        <v>59</v>
      </c>
      <c r="B86" s="70">
        <f>'сети РСК'!B87:E87</f>
        <v>1.774</v>
      </c>
      <c r="C86" s="71"/>
      <c r="D86" s="71"/>
      <c r="E86" s="7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.75" thickBot="1">
      <c r="A87" s="1" t="s">
        <v>52</v>
      </c>
      <c r="B87" s="35">
        <f>B83</f>
        <v>3.17</v>
      </c>
      <c r="C87" s="35">
        <f>B83</f>
        <v>3.17</v>
      </c>
      <c r="D87" s="35">
        <f>B83</f>
        <v>3.17</v>
      </c>
      <c r="E87" s="35">
        <f>B83</f>
        <v>3.17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</sheetData>
  <sheetProtection/>
  <mergeCells count="36">
    <mergeCell ref="C68:D68"/>
    <mergeCell ref="L45:M45"/>
    <mergeCell ref="A73:E76"/>
    <mergeCell ref="C56:D56"/>
    <mergeCell ref="E59:F59"/>
    <mergeCell ref="L61:M61"/>
    <mergeCell ref="L63:M63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2016-04-14T07:37:33Z</dcterms:modified>
  <cp:category/>
  <cp:version/>
  <cp:contentType/>
  <cp:contentStatus/>
</cp:coreProperties>
</file>