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  <sheet name="Лист1" sheetId="11" r:id="rId7"/>
  </sheets>
  <calcPr calcId="125725"/>
</workbook>
</file>

<file path=xl/calcChain.xml><?xml version="1.0" encoding="utf-8"?>
<calcChain xmlns="http://schemas.openxmlformats.org/spreadsheetml/2006/main">
  <c r="G8" i="1"/>
  <c r="G8" i="10"/>
  <c r="C42" l="1"/>
  <c r="L61" s="1"/>
  <c r="E59" s="1"/>
  <c r="F31"/>
  <c r="H14"/>
  <c r="L61" i="9"/>
  <c r="E59" s="1"/>
  <c r="C42"/>
  <c r="F31"/>
  <c r="H14"/>
  <c r="C42" i="8"/>
  <c r="L61" s="1"/>
  <c r="E59" s="1"/>
  <c r="F31"/>
  <c r="H14"/>
  <c r="C42" i="7"/>
  <c r="L61" s="1"/>
  <c r="E59" s="1"/>
  <c r="F31"/>
  <c r="H14"/>
  <c r="C42" i="6"/>
  <c r="L61" s="1"/>
  <c r="E59" s="1"/>
  <c r="F31"/>
  <c r="H14"/>
  <c r="C42" i="1" l="1"/>
  <c r="F31"/>
  <c r="B84" l="1"/>
  <c r="H14"/>
  <c r="L61" l="1"/>
  <c r="E59" s="1"/>
  <c r="B87" i="6" l="1"/>
  <c r="B87" i="7" s="1"/>
  <c r="B86" i="8" s="1"/>
  <c r="B86" i="6"/>
  <c r="B86" i="7" s="1"/>
  <c r="B85" i="8" s="1"/>
  <c r="B85" i="6"/>
  <c r="B85" i="7" s="1"/>
  <c r="B84" i="8" s="1"/>
  <c r="B88" i="1"/>
  <c r="B87" i="9" l="1"/>
  <c r="B86"/>
  <c r="B85"/>
  <c r="B85" i="10"/>
  <c r="B86" l="1"/>
  <c r="B84"/>
  <c r="B83" s="1"/>
  <c r="E87" s="1"/>
  <c r="J8" s="1"/>
  <c r="B87" l="1"/>
  <c r="D87"/>
  <c r="I8" s="1"/>
  <c r="C87"/>
  <c r="H8" s="1"/>
  <c r="B84" i="9" l="1"/>
  <c r="B84" i="7"/>
  <c r="B84" i="6"/>
  <c r="B83" i="8"/>
  <c r="E87" l="1"/>
  <c r="J8" s="1"/>
  <c r="D87"/>
  <c r="I8" s="1"/>
  <c r="C87"/>
  <c r="H8" s="1"/>
  <c r="B87"/>
  <c r="G8" s="1"/>
  <c r="D88" i="9"/>
  <c r="I8" s="1"/>
  <c r="E88" l="1"/>
  <c r="J8" s="1"/>
  <c r="B88"/>
  <c r="G8" s="1"/>
  <c r="C88"/>
  <c r="H8" s="1"/>
  <c r="E88" i="7" l="1"/>
  <c r="J8" s="1"/>
  <c r="E88" i="6"/>
  <c r="J8" s="1"/>
  <c r="E88" i="1"/>
  <c r="J8" s="1"/>
  <c r="B88" i="7"/>
  <c r="G8" s="1"/>
  <c r="C88"/>
  <c r="H8" s="1"/>
  <c r="D88"/>
  <c r="I8" s="1"/>
  <c r="C88" i="1"/>
  <c r="H8" s="1"/>
  <c r="D88"/>
  <c r="I8" s="1"/>
  <c r="B88" i="6"/>
  <c r="G8" s="1"/>
  <c r="C88"/>
  <c r="H8" s="1"/>
  <c r="D88"/>
  <c r="I8" s="1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<sst xmlns="http://schemas.openxmlformats.org/spreadsheetml/2006/main" count="412" uniqueCount="71">
  <si>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</si>
  <si>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</si>
  <si>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</si>
  <si>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</si>
  <si>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</si>
  <si>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</si>
  <si>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</si>
  <si>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</si>
  <si>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</si>
  <si>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</si>
  <si>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</si>
  <si>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</si>
  <si>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</si>
  <si>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</si>
  <si>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</si>
  <si>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</si>
  <si>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</si>
  <si>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</si>
  <si>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</si>
  <si>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</si>
  <si>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</si>
  <si>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</si>
  <si>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</si>
  <si>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</si>
  <si>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</si>
  <si>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</si>
  <si>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</si>
  <si>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</si>
  <si>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</si>
  <si>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</si>
  <si>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</si>
  <si>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</si>
  <si>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</si>
  <si>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</si>
  <si>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</si>
  <si>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</si>
  <si>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</si>
  <si>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</si>
  <si>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</si>
  <si>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</si>
  <si>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</si>
  <si>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</si>
  <si>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</si>
  <si>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</si>
  <si>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</si>
  <si>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</si>
  <si>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</si>
  <si>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</si>
  <si>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</si>
  <si>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</si>
  <si>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</si>
  <si>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</si>
  <si>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</si>
  <si>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</si>
  <si>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</si>
  <si>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</si>
  <si>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</si>
  <si>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</si>
  <si>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</si>
  <si>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</si>
  <si>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</si>
  <si>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</si>
  <si>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</si>
  <si>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</si>
  <si>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</si>
  <si>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</si>
  <si>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</si>
  <si>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</si>
  <si>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менее 150кВт: 14,07%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</si>
  <si>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</si>
  <si>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Ноябрь 2014г.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</si>
</sst>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0000000000000"/>
    <numFmt numFmtId="166" formatCode="0.0000000000"/>
    <numFmt numFmtId="167" formatCode="0.000000000000000000"/>
    <numFmt numFmtId="171" formatCode="0.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2" fontId="2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1" fillId="3" borderId="4" xfId="0" applyNumberFormat="1" applyFont="1" applyFill="1" applyBorder="1"/>
    <xf numFmtId="4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4" fontId="0" fillId="0" borderId="2" xfId="0" applyNumberFormat="1" applyBorder="1"/>
    <xf numFmtId="4" fontId="0" fillId="0" borderId="12" xfId="0" applyNumberFormat="1" applyBorder="1"/>
    <xf numFmtId="171" fontId="2" fillId="0" borderId="0" xfId="0" applyNumberFormat="1" applyFont="1" applyAlignment="1"/>
    <xf numFmtId="17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topLeftCell="A43" zoomScale="80" zoomScaleNormal="80" workbookViewId="0">
      <selection activeCell="B85" sqref="B85:E87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140625" customWidth="1"/>
    <col min="16" max="16" width="19.7109375" customWidth="1"/>
    <col min="17" max="17" width="12" customWidth="1"/>
    <col min="18" max="18" width="31.85546875" customWidth="1"/>
    <col min="19" max="19" width="9.85546875" bestFit="1" customWidth="1"/>
  </cols>
  <sheetData>
    <row r="1" spans="1:19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9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58"/>
      <c r="B6" s="58"/>
      <c r="C6" s="58"/>
      <c r="D6" s="58"/>
      <c r="E6" s="58"/>
      <c r="F6" s="58"/>
      <c r="G6" s="55" t="s">
        <v>2</v>
      </c>
      <c r="H6" s="56"/>
      <c r="I6" s="56"/>
      <c r="J6" s="57"/>
      <c r="L6" s="1"/>
      <c r="M6" s="1"/>
      <c r="N6" s="1"/>
      <c r="O6" s="1"/>
      <c r="P6" s="1"/>
      <c r="Q6" s="1"/>
    </row>
    <row r="7" spans="1:19">
      <c r="A7" s="58"/>
      <c r="B7" s="58"/>
      <c r="C7" s="58"/>
      <c r="D7" s="58"/>
      <c r="E7" s="58"/>
      <c r="F7" s="58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49">
        <f>ROUND(($H$14+$H$14*0.1407*1.1+B88),2)</f>
        <v>2742.89</v>
      </c>
      <c r="H8" s="49">
        <f>ROUND(($H$14+$H$14*0.1407*1.1+C88),2)</f>
        <v>3299.11</v>
      </c>
      <c r="I8" s="49">
        <f>ROUND(($H$14+$H$14*0.1407*1.1+D88),2)</f>
        <v>4016.05</v>
      </c>
      <c r="J8" s="49">
        <f>ROUND(($H$14+$H$14*0.1407*1.1+E88),2)</f>
        <v>5003.6000000000004</v>
      </c>
      <c r="L8" s="1"/>
      <c r="M8" s="1"/>
      <c r="N8" s="1"/>
      <c r="P8" s="36"/>
      <c r="Q8" s="36"/>
      <c r="R8" s="36"/>
      <c r="S8" s="36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2">
        <f>ROUND((K18+B23*K20+F71),3)</f>
        <v>1685.414</v>
      </c>
      <c r="I14" s="52"/>
      <c r="J14" s="4"/>
      <c r="K14" s="4"/>
      <c r="L14" s="29"/>
      <c r="M14" s="4"/>
      <c r="N14" s="4"/>
      <c r="O14" s="4"/>
      <c r="P14" s="87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88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1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1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9">
        <v>1076.6099999999999</v>
      </c>
      <c r="L18" s="59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9">
        <v>307959.5</v>
      </c>
      <c r="L20" s="59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6">
        <v>1.9768978295281602E-3</v>
      </c>
      <c r="C23" s="6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0">
        <v>1999.854</v>
      </c>
      <c r="L25" s="50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0">
        <v>0</v>
      </c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3"/>
    </row>
    <row r="31" spans="1:18">
      <c r="A31" s="7" t="s">
        <v>20</v>
      </c>
      <c r="B31" s="3"/>
      <c r="C31" s="3"/>
      <c r="D31" s="6"/>
      <c r="E31" s="6"/>
      <c r="F31" s="50">
        <f>SUM(L33:M37)</f>
        <v>1032.8593190000001</v>
      </c>
      <c r="G31" s="50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0">
        <v>3.5374059999999998</v>
      </c>
      <c r="M33" s="50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5">
        <v>569.89747599999998</v>
      </c>
      <c r="M34" s="75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5">
        <v>92.082821000000095</v>
      </c>
      <c r="M35" s="75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5">
        <v>260.24449900000002</v>
      </c>
      <c r="M36" s="75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5">
        <v>107.097117</v>
      </c>
      <c r="M37" s="75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0">
        <v>351.149</v>
      </c>
      <c r="K39" s="50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0">
        <f>SUM(L45:M50)</f>
        <v>1869.8370000000002</v>
      </c>
      <c r="D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505.99200000000002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7">
        <v>387.8</v>
      </c>
      <c r="M46" s="67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7">
        <v>157.46299999999999</v>
      </c>
      <c r="M47" s="67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8">
        <v>363.87099999999998</v>
      </c>
      <c r="M49" s="6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4">
        <v>454.71100000000001</v>
      </c>
      <c r="M50" s="74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0">
        <v>1285591.2409999999</v>
      </c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0">
        <f>SUM(L61:M65)</f>
        <v>829850.39200000011</v>
      </c>
      <c r="F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2">
        <f>C42</f>
        <v>1869.8370000000002</v>
      </c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3">
        <v>391380.2</v>
      </c>
      <c r="M62" s="5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3">
        <v>62356.118000000002</v>
      </c>
      <c r="M63" s="5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3">
        <v>280937.8</v>
      </c>
      <c r="M64" s="5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3">
        <v>93306.437000000005</v>
      </c>
      <c r="M65" s="5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0">
        <v>144219.6</v>
      </c>
      <c r="D68" s="5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1">
        <v>0</v>
      </c>
      <c r="G71" s="51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9" t="s">
        <v>68</v>
      </c>
      <c r="B76" s="70"/>
      <c r="C76" s="70"/>
      <c r="D76" s="70"/>
      <c r="E76" s="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70"/>
      <c r="B77" s="70"/>
      <c r="C77" s="70"/>
      <c r="D77" s="70"/>
      <c r="E77" s="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70"/>
      <c r="B78" s="70"/>
      <c r="C78" s="70"/>
      <c r="D78" s="70"/>
      <c r="E78" s="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70"/>
      <c r="B79" s="70"/>
      <c r="C79" s="70"/>
      <c r="D79" s="70"/>
      <c r="E79" s="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9">
        <v>794.07</v>
      </c>
      <c r="C83" s="40">
        <v>1350.29</v>
      </c>
      <c r="D83" s="40">
        <v>2067.23</v>
      </c>
      <c r="E83" s="41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67</v>
      </c>
      <c r="B84" s="60">
        <f>B85+B86+B87</f>
        <v>2.5569999999999999</v>
      </c>
      <c r="C84" s="61"/>
      <c r="D84" s="61"/>
      <c r="E84" s="6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63">
        <v>0.99399999999999999</v>
      </c>
      <c r="C85" s="64"/>
      <c r="D85" s="64"/>
      <c r="E85" s="65"/>
      <c r="F85" s="4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63">
        <v>0.28399999999999997</v>
      </c>
      <c r="C86" s="64"/>
      <c r="D86" s="64"/>
      <c r="E86" s="65"/>
      <c r="F86" s="4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1">
        <v>1.2789999999999999</v>
      </c>
      <c r="C87" s="72"/>
      <c r="D87" s="72"/>
      <c r="E87" s="73"/>
      <c r="F87" s="4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796.62700000000007</v>
      </c>
      <c r="C88" s="27">
        <f>C83+B84</f>
        <v>1352.847</v>
      </c>
      <c r="D88" s="27">
        <f>D83+B84</f>
        <v>2069.7869999999998</v>
      </c>
      <c r="E88" s="28">
        <f>E83+B84</f>
        <v>3057.337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9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58"/>
      <c r="B6" s="58"/>
      <c r="C6" s="58"/>
      <c r="D6" s="58"/>
      <c r="E6" s="58"/>
      <c r="F6" s="58"/>
      <c r="G6" s="55" t="s">
        <v>2</v>
      </c>
      <c r="H6" s="56"/>
      <c r="I6" s="56"/>
      <c r="J6" s="57"/>
      <c r="L6" s="1"/>
      <c r="M6" s="1"/>
      <c r="N6" s="1"/>
      <c r="O6" s="1"/>
      <c r="P6" s="1"/>
      <c r="Q6" s="1"/>
      <c r="R6" s="1"/>
      <c r="S6" s="1"/>
    </row>
    <row r="7" spans="1:19">
      <c r="A7" s="58"/>
      <c r="B7" s="58"/>
      <c r="C7" s="58"/>
      <c r="D7" s="58"/>
      <c r="E7" s="58"/>
      <c r="F7" s="5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45">
        <f>ROUND(($H$14+$H$14*0.1407*1.1+B88),2)</f>
        <v>2560.21</v>
      </c>
      <c r="H8" s="10">
        <f>ROUND(($H$14+$H$14*0.1407*1.1+C88),2)</f>
        <v>3109.71</v>
      </c>
      <c r="I8" s="10">
        <f>ROUND(($H$14+$H$14*0.1407*1.1+D88),2)</f>
        <v>3533.69</v>
      </c>
      <c r="J8" s="10">
        <f>ROUND(($H$14+$H$14*0.1407*1.1+E88),2)</f>
        <v>4483.8999999999996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2">
        <f>ROUND((K18+B23*K20+F71),3)</f>
        <v>1685.414</v>
      </c>
      <c r="I14" s="52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9">
        <v>1076.6099999999999</v>
      </c>
      <c r="L18" s="59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9">
        <v>307959.5</v>
      </c>
      <c r="L20" s="59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6">
        <v>1.9768978295281602E-3</v>
      </c>
      <c r="C23" s="6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0">
        <v>1999.854</v>
      </c>
      <c r="L25" s="50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0">
        <v>0</v>
      </c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0">
        <f>SUM(L33:M37)</f>
        <v>1032.8593190000001</v>
      </c>
      <c r="G31" s="50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0">
        <v>3.5374059999999998</v>
      </c>
      <c r="M33" s="50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5">
        <v>569.89747599999998</v>
      </c>
      <c r="M34" s="75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5">
        <v>92.082821000000095</v>
      </c>
      <c r="M35" s="75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5">
        <v>260.24449900000002</v>
      </c>
      <c r="M36" s="75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5">
        <v>107.097117</v>
      </c>
      <c r="M37" s="75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0">
        <v>351.149</v>
      </c>
      <c r="K39" s="50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0">
        <f>SUM(L45:M50)</f>
        <v>1869.8370000000002</v>
      </c>
      <c r="D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505.99200000000002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7">
        <v>387.8</v>
      </c>
      <c r="M46" s="67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7">
        <v>157.46299999999999</v>
      </c>
      <c r="M47" s="67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8">
        <v>363.87099999999998</v>
      </c>
      <c r="M49" s="6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4">
        <v>454.71100000000001</v>
      </c>
      <c r="M50" s="74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0">
        <v>1285591.2409999999</v>
      </c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0">
        <f>SUM(L61:M65)</f>
        <v>829850.39200000011</v>
      </c>
      <c r="F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2">
        <f>C42</f>
        <v>1869.8370000000002</v>
      </c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3">
        <v>391380.2</v>
      </c>
      <c r="M62" s="5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3">
        <v>62356.118000000002</v>
      </c>
      <c r="M63" s="5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3">
        <v>280937.8</v>
      </c>
      <c r="M64" s="5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3">
        <v>93306.437000000005</v>
      </c>
      <c r="M65" s="5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0">
        <v>144219.6</v>
      </c>
      <c r="D68" s="5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1">
        <v>0</v>
      </c>
      <c r="G71" s="51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9" t="s">
        <v>68</v>
      </c>
      <c r="B76" s="70"/>
      <c r="C76" s="70"/>
      <c r="D76" s="70"/>
      <c r="E76" s="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70"/>
      <c r="B77" s="70"/>
      <c r="C77" s="70"/>
      <c r="D77" s="70"/>
      <c r="E77" s="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70"/>
      <c r="B78" s="70"/>
      <c r="C78" s="70"/>
      <c r="D78" s="70"/>
      <c r="E78" s="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70"/>
      <c r="B79" s="70"/>
      <c r="C79" s="70"/>
      <c r="D79" s="70"/>
      <c r="E79" s="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9">
        <v>611.3900000000001</v>
      </c>
      <c r="C83" s="40">
        <v>1160.8899999999999</v>
      </c>
      <c r="D83" s="40">
        <v>1584.87</v>
      </c>
      <c r="E83" s="41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60">
        <f>B85+B86+B87</f>
        <v>2.5569999999999999</v>
      </c>
      <c r="C84" s="61"/>
      <c r="D84" s="61"/>
      <c r="E84" s="6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76">
        <f>'сети РСК'!B85:E85</f>
        <v>0.99399999999999999</v>
      </c>
      <c r="C85" s="77"/>
      <c r="D85" s="77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6">
        <f>'сети РСК'!B86:E86</f>
        <v>0.28399999999999997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9">
        <f>'сети РСК'!B87:E87</f>
        <v>1.2789999999999999</v>
      </c>
      <c r="C87" s="80"/>
      <c r="D87" s="80"/>
      <c r="E87" s="8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613.94700000000012</v>
      </c>
      <c r="C88" s="27">
        <f>C83+B84</f>
        <v>1163.4469999999999</v>
      </c>
      <c r="D88" s="27">
        <f>D83+B84</f>
        <v>1587.4269999999999</v>
      </c>
      <c r="E88" s="28">
        <f>E83+B84</f>
        <v>2537.6369999999997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opLeftCell="A7"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7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8"/>
      <c r="B6" s="58"/>
      <c r="C6" s="58"/>
      <c r="D6" s="58"/>
      <c r="E6" s="58"/>
      <c r="F6" s="58"/>
      <c r="G6" s="55" t="s">
        <v>2</v>
      </c>
      <c r="H6" s="56"/>
      <c r="I6" s="56"/>
      <c r="J6" s="57"/>
      <c r="L6" s="1"/>
      <c r="M6" s="1"/>
      <c r="N6" s="1"/>
      <c r="O6" s="1"/>
      <c r="P6" s="1"/>
      <c r="Q6" s="1"/>
    </row>
    <row r="7" spans="1:17">
      <c r="A7" s="58"/>
      <c r="B7" s="58"/>
      <c r="C7" s="58"/>
      <c r="D7" s="58"/>
      <c r="E7" s="58"/>
      <c r="F7" s="5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7">
      <c r="A8" s="19" t="s">
        <v>7</v>
      </c>
      <c r="B8" s="19"/>
      <c r="C8" s="19"/>
      <c r="D8" s="19"/>
      <c r="E8" s="19"/>
      <c r="F8" s="19"/>
      <c r="G8" s="10">
        <f>ROUND(($H$14+$H$14*0.1407*1.1+B88),2)</f>
        <v>1948.82</v>
      </c>
      <c r="H8" s="10">
        <f>ROUND(($H$14+$H$14*0.1407*1.1+C88),2)</f>
        <v>1948.82</v>
      </c>
      <c r="I8" s="10">
        <f>ROUND(($H$14+$H$14*0.1407*1.1+D88),2)</f>
        <v>1948.82</v>
      </c>
      <c r="J8" s="10">
        <f>ROUND(($H$14+$H$14*0.1407*1.1+E88),2)</f>
        <v>1948.82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7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2">
        <f>ROUND((K18+B23*K20+F71),3)</f>
        <v>1685.414</v>
      </c>
      <c r="I14" s="52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9">
        <v>1076.6099999999999</v>
      </c>
      <c r="L18" s="59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9">
        <v>307959.5</v>
      </c>
      <c r="L20" s="59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6">
        <v>1.9768978295281602E-3</v>
      </c>
      <c r="C23" s="6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0">
        <v>1999.854</v>
      </c>
      <c r="L25" s="50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0">
        <v>0</v>
      </c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0">
        <f>SUM(L33:M37)</f>
        <v>1032.8593190000001</v>
      </c>
      <c r="G31" s="50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0">
        <v>3.5374059999999998</v>
      </c>
      <c r="M33" s="50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5">
        <v>569.89747599999998</v>
      </c>
      <c r="M34" s="75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5">
        <v>92.082821000000095</v>
      </c>
      <c r="M35" s="75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5">
        <v>260.24449900000002</v>
      </c>
      <c r="M36" s="75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5">
        <v>107.097117</v>
      </c>
      <c r="M37" s="75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0">
        <v>351.149</v>
      </c>
      <c r="K39" s="50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0">
        <f>SUM(L45:M50)</f>
        <v>1869.8370000000002</v>
      </c>
      <c r="D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505.99200000000002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7">
        <v>387.8</v>
      </c>
      <c r="M46" s="67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7">
        <v>157.46299999999999</v>
      </c>
      <c r="M47" s="67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8">
        <v>363.87099999999998</v>
      </c>
      <c r="M49" s="6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4">
        <v>454.71100000000001</v>
      </c>
      <c r="M50" s="74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0">
        <v>1285591.2409999999</v>
      </c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0">
        <f>SUM(L61:M65)</f>
        <v>829850.39200000011</v>
      </c>
      <c r="F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2">
        <f>C42</f>
        <v>1869.8370000000002</v>
      </c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3">
        <v>391380.2</v>
      </c>
      <c r="M62" s="5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3">
        <v>62356.118000000002</v>
      </c>
      <c r="M63" s="5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3">
        <v>280937.8</v>
      </c>
      <c r="M64" s="5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3">
        <v>93306.437000000005</v>
      </c>
      <c r="M65" s="5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0">
        <v>144219.6</v>
      </c>
      <c r="D68" s="5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1">
        <v>0</v>
      </c>
      <c r="G71" s="51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9" t="s">
        <v>68</v>
      </c>
      <c r="B76" s="70"/>
      <c r="C76" s="70"/>
      <c r="D76" s="70"/>
      <c r="E76" s="7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70"/>
      <c r="B77" s="70"/>
      <c r="C77" s="70"/>
      <c r="D77" s="70"/>
      <c r="E77" s="7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70"/>
      <c r="B78" s="70"/>
      <c r="C78" s="70"/>
      <c r="D78" s="70"/>
      <c r="E78" s="7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70"/>
      <c r="B79" s="70"/>
      <c r="C79" s="70"/>
      <c r="D79" s="70"/>
      <c r="E79" s="7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7"/>
      <c r="B80" s="37"/>
      <c r="C80" s="37"/>
      <c r="D80" s="37"/>
      <c r="E80" s="3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60">
        <f>B85+B86+B87</f>
        <v>2.5569999999999999</v>
      </c>
      <c r="C84" s="61"/>
      <c r="D84" s="61"/>
      <c r="E84" s="6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76">
        <f>'с шин станций'!B85:E85</f>
        <v>0.99399999999999999</v>
      </c>
      <c r="C85" s="77"/>
      <c r="D85" s="77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6">
        <f>'с шин станций'!B86:E86</f>
        <v>0.28399999999999997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79">
        <f>'с шин станций'!B87:E87</f>
        <v>1.2789999999999999</v>
      </c>
      <c r="C87" s="80"/>
      <c r="D87" s="80"/>
      <c r="E87" s="8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2.5569999999999999</v>
      </c>
      <c r="C88" s="27">
        <f>B84</f>
        <v>2.5569999999999999</v>
      </c>
      <c r="D88" s="27">
        <f>B84</f>
        <v>2.5569999999999999</v>
      </c>
      <c r="E88" s="34">
        <f>B84</f>
        <v>2.5569999999999999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7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58"/>
      <c r="B6" s="58"/>
      <c r="C6" s="58"/>
      <c r="D6" s="58"/>
      <c r="E6" s="58"/>
      <c r="F6" s="58"/>
      <c r="G6" s="55" t="s">
        <v>2</v>
      </c>
      <c r="H6" s="56"/>
      <c r="I6" s="56"/>
      <c r="J6" s="57"/>
      <c r="L6" s="1"/>
      <c r="M6" s="1"/>
    </row>
    <row r="7" spans="1:17">
      <c r="A7" s="58"/>
      <c r="B7" s="58"/>
      <c r="C7" s="58"/>
      <c r="D7" s="58"/>
      <c r="E7" s="58"/>
      <c r="F7" s="5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49">
        <f>ROUND(($H$14+B87),2)</f>
        <v>1687.97</v>
      </c>
      <c r="H8" s="49">
        <f t="shared" ref="H8:J8" si="0">ROUND(($H$14+C87),2)</f>
        <v>1687.97</v>
      </c>
      <c r="I8" s="49">
        <f t="shared" si="0"/>
        <v>1687.97</v>
      </c>
      <c r="J8" s="49">
        <f t="shared" si="0"/>
        <v>1687.97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66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2">
        <f>ROUND((K18+B23*K20+F71),3)</f>
        <v>1685.414</v>
      </c>
      <c r="I14" s="52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9">
        <v>1076.6099999999999</v>
      </c>
      <c r="L18" s="59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9">
        <v>307959.5</v>
      </c>
      <c r="L20" s="59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6">
        <v>1.9768978295281602E-3</v>
      </c>
      <c r="C23" s="6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0">
        <v>1999.854</v>
      </c>
      <c r="L25" s="50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0">
        <v>0</v>
      </c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0">
        <f>SUM(L33:M37)</f>
        <v>1032.8593190000001</v>
      </c>
      <c r="G31" s="50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0">
        <v>3.5374059999999998</v>
      </c>
      <c r="M33" s="50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5">
        <v>569.89747599999998</v>
      </c>
      <c r="M34" s="75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5">
        <v>92.082821000000095</v>
      </c>
      <c r="M35" s="75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5">
        <v>260.24449900000002</v>
      </c>
      <c r="M36" s="75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5">
        <v>107.097117</v>
      </c>
      <c r="M37" s="75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0">
        <v>351.149</v>
      </c>
      <c r="K39" s="50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0">
        <f>SUM(L45:M50)</f>
        <v>1869.8370000000002</v>
      </c>
      <c r="D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505.99200000000002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7">
        <v>387.8</v>
      </c>
      <c r="M46" s="67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7">
        <v>157.46299999999999</v>
      </c>
      <c r="M47" s="67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8">
        <v>363.87099999999998</v>
      </c>
      <c r="M49" s="6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4">
        <v>454.71100000000001</v>
      </c>
      <c r="M50" s="74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0">
        <v>1285591.2409999999</v>
      </c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0">
        <f>SUM(L61:M65)</f>
        <v>829850.39200000011</v>
      </c>
      <c r="F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2">
        <f>C42</f>
        <v>1869.8370000000002</v>
      </c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3">
        <v>391380.2</v>
      </c>
      <c r="M62" s="5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3">
        <v>62356.118000000002</v>
      </c>
      <c r="M63" s="5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3">
        <v>280937.8</v>
      </c>
      <c r="M64" s="5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3">
        <v>93306.437000000005</v>
      </c>
      <c r="M65" s="5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0">
        <v>144219.6</v>
      </c>
      <c r="D68" s="5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1">
        <v>0</v>
      </c>
      <c r="G71" s="51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67</v>
      </c>
      <c r="B83" s="60">
        <f>B84+B85+B86</f>
        <v>2.5569999999999999</v>
      </c>
      <c r="C83" s="61"/>
      <c r="D83" s="61"/>
      <c r="E83" s="6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76">
        <f>'по договорам купли-продажи'!B85:E85</f>
        <v>0.99399999999999999</v>
      </c>
      <c r="C84" s="77"/>
      <c r="D84" s="77"/>
      <c r="E84" s="7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6">
        <f>'по договорам купли-продажи'!B86:E86</f>
        <v>0.28399999999999997</v>
      </c>
      <c r="C85" s="77"/>
      <c r="D85" s="77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79">
        <f>'по договорам купли-продажи'!B87:E87</f>
        <v>1.2789999999999999</v>
      </c>
      <c r="C86" s="80"/>
      <c r="D86" s="80"/>
      <c r="E86" s="8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2.5569999999999999</v>
      </c>
      <c r="C87" s="27">
        <f>B83</f>
        <v>2.5569999999999999</v>
      </c>
      <c r="D87" s="27">
        <f>B83</f>
        <v>2.5569999999999999</v>
      </c>
      <c r="E87" s="28">
        <f>B83</f>
        <v>2.5569999999999999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L45:M45"/>
    <mergeCell ref="L46:M46"/>
    <mergeCell ref="L47:M47"/>
    <mergeCell ref="L49:M49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3" sqref="A13:M72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8"/>
      <c r="B6" s="58"/>
      <c r="C6" s="58"/>
      <c r="D6" s="58"/>
      <c r="E6" s="58"/>
      <c r="F6" s="58"/>
      <c r="G6" s="55" t="s">
        <v>2</v>
      </c>
      <c r="H6" s="56"/>
      <c r="I6" s="56"/>
      <c r="J6" s="57"/>
      <c r="L6" s="1"/>
      <c r="M6" s="1"/>
    </row>
    <row r="7" spans="1:18">
      <c r="A7" s="58"/>
      <c r="B7" s="58"/>
      <c r="C7" s="58"/>
      <c r="D7" s="58"/>
      <c r="E7" s="58"/>
      <c r="F7" s="5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9">
        <f>ROUND(($H$14+B88),2)</f>
        <v>1963.76</v>
      </c>
      <c r="H8" s="49">
        <f t="shared" ref="H8:J8" si="0">ROUND(($H$14+C88),2)</f>
        <v>1963.76</v>
      </c>
      <c r="I8" s="49">
        <f t="shared" si="0"/>
        <v>1963.76</v>
      </c>
      <c r="J8" s="49">
        <f t="shared" si="0"/>
        <v>1963.76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2">
        <f>ROUND((K18+B23*K20+F71),3)</f>
        <v>1685.414</v>
      </c>
      <c r="I14" s="52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9">
        <v>1076.6099999999999</v>
      </c>
      <c r="L18" s="59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9">
        <v>307959.5</v>
      </c>
      <c r="L20" s="59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6">
        <v>1.9768978295281602E-3</v>
      </c>
      <c r="C23" s="6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0">
        <v>1999.854</v>
      </c>
      <c r="L25" s="50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0">
        <v>0</v>
      </c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0">
        <f>SUM(L33:M37)</f>
        <v>1032.8593190000001</v>
      </c>
      <c r="G31" s="50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0">
        <v>3.5374059999999998</v>
      </c>
      <c r="M33" s="50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5">
        <v>569.89747599999998</v>
      </c>
      <c r="M34" s="75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5">
        <v>92.082821000000095</v>
      </c>
      <c r="M35" s="75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5">
        <v>260.24449900000002</v>
      </c>
      <c r="M36" s="75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5">
        <v>107.097117</v>
      </c>
      <c r="M37" s="75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0">
        <v>351.149</v>
      </c>
      <c r="K39" s="50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0">
        <f>SUM(L45:M50)</f>
        <v>1869.8370000000002</v>
      </c>
      <c r="D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505.99200000000002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7">
        <v>387.8</v>
      </c>
      <c r="M46" s="67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7">
        <v>157.46299999999999</v>
      </c>
      <c r="M47" s="67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8">
        <v>363.87099999999998</v>
      </c>
      <c r="M49" s="6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4">
        <v>454.71100000000001</v>
      </c>
      <c r="M50" s="74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0">
        <v>1285591.2409999999</v>
      </c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0">
        <f>SUM(L61:M65)</f>
        <v>829850.39200000011</v>
      </c>
      <c r="F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2">
        <f>C42</f>
        <v>1869.8370000000002</v>
      </c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3">
        <v>391380.2</v>
      </c>
      <c r="M62" s="5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3">
        <v>62356.118000000002</v>
      </c>
      <c r="M63" s="5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3">
        <v>280937.8</v>
      </c>
      <c r="M64" s="5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3">
        <v>93306.437000000005</v>
      </c>
      <c r="M65" s="5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0">
        <v>144219.6</v>
      </c>
      <c r="D68" s="5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1">
        <v>0</v>
      </c>
      <c r="G71" s="51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82">
        <v>275.79000000000002</v>
      </c>
      <c r="C83" s="83"/>
      <c r="D83" s="83"/>
      <c r="E83" s="8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67</v>
      </c>
      <c r="B84" s="60">
        <f>B85+B86+B87</f>
        <v>2.5569999999999999</v>
      </c>
      <c r="C84" s="61"/>
      <c r="D84" s="61"/>
      <c r="E84" s="6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76">
        <f>'для ОАО "Оборонэнергосбыт"'!B84:E84</f>
        <v>0.99399999999999999</v>
      </c>
      <c r="C85" s="85"/>
      <c r="D85" s="85"/>
      <c r="E85" s="86"/>
      <c r="F85" s="43"/>
      <c r="G85" s="43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76">
        <f>'для ОАО "Оборонэнергосбыт"'!B85:E85</f>
        <v>0.28399999999999997</v>
      </c>
      <c r="C86" s="85"/>
      <c r="D86" s="85"/>
      <c r="E86" s="86"/>
      <c r="F86" s="43"/>
      <c r="G86" s="43"/>
    </row>
    <row r="87" spans="1:17" ht="30.75" thickBot="1">
      <c r="A87" s="25" t="s">
        <v>61</v>
      </c>
      <c r="B87" s="76">
        <f>'для ОАО "Оборонэнергосбыт"'!B86:E86</f>
        <v>1.2789999999999999</v>
      </c>
      <c r="C87" s="85"/>
      <c r="D87" s="85"/>
      <c r="E87" s="86"/>
      <c r="F87" s="43"/>
      <c r="G87" s="43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278.34700000000004</v>
      </c>
      <c r="C88" s="27">
        <f>B83+B84</f>
        <v>278.34700000000004</v>
      </c>
      <c r="D88" s="27">
        <f>B83+B84</f>
        <v>278.34700000000004</v>
      </c>
      <c r="E88" s="27">
        <f>B83+B84</f>
        <v>278.34700000000004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8"/>
      <c r="B6" s="58"/>
      <c r="C6" s="58"/>
      <c r="D6" s="58"/>
      <c r="E6" s="58"/>
      <c r="F6" s="58"/>
      <c r="G6" s="55" t="s">
        <v>2</v>
      </c>
      <c r="H6" s="56"/>
      <c r="I6" s="56"/>
      <c r="J6" s="57"/>
      <c r="L6" s="1"/>
      <c r="M6" s="1"/>
      <c r="N6" s="1"/>
      <c r="O6" s="1"/>
      <c r="P6" s="1"/>
      <c r="Q6" s="1"/>
    </row>
    <row r="7" spans="1:18">
      <c r="A7" s="58"/>
      <c r="B7" s="58"/>
      <c r="C7" s="58"/>
      <c r="D7" s="58"/>
      <c r="E7" s="58"/>
      <c r="F7" s="58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5">
        <f>ROUND(($H$14+$H$14*0.0888*1.1+B87),2)</f>
        <v>1852.6</v>
      </c>
      <c r="H8" s="45">
        <f>ROUND(($H$14+$H$14*0.0888*1.1+C87),2)</f>
        <v>1852.6</v>
      </c>
      <c r="I8" s="45">
        <f>ROUND(($H$14+$H$14*0.0888*1.1+D87),2)</f>
        <v>1852.6</v>
      </c>
      <c r="J8" s="45">
        <f>ROUND(($H$14+$H$14*0.0888*1.1+E87),2)</f>
        <v>1852.6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2">
        <f>ROUND((K18+B23*K20+F71),3)</f>
        <v>1685.414</v>
      </c>
      <c r="I14" s="52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8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9">
        <v>1076.6099999999999</v>
      </c>
      <c r="L18" s="59"/>
      <c r="M18" s="4"/>
      <c r="N18" s="4"/>
      <c r="O18" s="4"/>
      <c r="P18" s="4"/>
      <c r="Q18" s="4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21"/>
      <c r="Q19" s="3"/>
    </row>
    <row r="20" spans="1:18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9">
        <v>307959.5</v>
      </c>
      <c r="L20" s="59"/>
      <c r="M20" s="4"/>
      <c r="N20" s="4"/>
      <c r="O20" s="4"/>
      <c r="P20" s="29"/>
      <c r="Q20" s="4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46"/>
      <c r="Q21" s="3"/>
    </row>
    <row r="22" spans="1:18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9"/>
      <c r="Q22" s="29"/>
      <c r="R22" s="48"/>
    </row>
    <row r="23" spans="1:18">
      <c r="A23" s="3" t="s">
        <v>15</v>
      </c>
      <c r="B23" s="66">
        <v>1.9768978295281602E-3</v>
      </c>
      <c r="C23" s="66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  <c r="R23" s="48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7"/>
    </row>
    <row r="25" spans="1:18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0">
        <v>1999.854</v>
      </c>
      <c r="L25" s="50"/>
      <c r="M25" s="5"/>
      <c r="N25" s="4"/>
      <c r="O25" s="4"/>
      <c r="P25" s="4"/>
      <c r="Q25" s="4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>
      <c r="A28" s="7" t="s">
        <v>18</v>
      </c>
      <c r="B28" s="3"/>
      <c r="C28" s="3"/>
      <c r="D28" s="3"/>
      <c r="E28" s="6"/>
      <c r="F28" s="50">
        <v>0</v>
      </c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>
      <c r="A31" s="7" t="s">
        <v>20</v>
      </c>
      <c r="B31" s="3"/>
      <c r="C31" s="3"/>
      <c r="D31" s="6"/>
      <c r="E31" s="6"/>
      <c r="F31" s="50">
        <f>SUM(L33:M37)</f>
        <v>1032.8593190000001</v>
      </c>
      <c r="G31" s="50"/>
      <c r="I31" s="3"/>
      <c r="J31" s="3"/>
      <c r="K31" s="3"/>
      <c r="L31" s="3"/>
      <c r="M31" s="3"/>
      <c r="N31" s="3"/>
      <c r="O31" s="3"/>
      <c r="P31" s="3"/>
      <c r="Q31" s="3"/>
    </row>
    <row r="32" spans="1:18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0">
        <v>3.5374059999999998</v>
      </c>
      <c r="M33" s="50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5">
        <v>569.89747599999998</v>
      </c>
      <c r="M34" s="75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5">
        <v>92.082821000000095</v>
      </c>
      <c r="M35" s="75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5">
        <v>260.24449900000002</v>
      </c>
      <c r="M36" s="75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5">
        <v>107.097117</v>
      </c>
      <c r="M37" s="75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2"/>
      <c r="M38" s="42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0">
        <v>351.149</v>
      </c>
      <c r="K39" s="50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0">
        <f>SUM(L45:M50)</f>
        <v>1869.8370000000002</v>
      </c>
      <c r="D42" s="5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7">
        <v>505.99200000000002</v>
      </c>
      <c r="M45" s="67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7">
        <v>387.8</v>
      </c>
      <c r="M46" s="67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7">
        <v>157.46299999999999</v>
      </c>
      <c r="M47" s="67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8">
        <v>363.87099999999998</v>
      </c>
      <c r="M49" s="68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4">
        <v>454.71100000000001</v>
      </c>
      <c r="M50" s="74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0">
        <v>1285591.2409999999</v>
      </c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6">
        <v>0</v>
      </c>
      <c r="D56" s="6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0">
        <f>SUM(L61:M65)</f>
        <v>829850.39200000011</v>
      </c>
      <c r="F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2">
        <f>C42</f>
        <v>1869.8370000000002</v>
      </c>
      <c r="M61" s="5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3">
        <v>391380.2</v>
      </c>
      <c r="M62" s="5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3">
        <v>62356.118000000002</v>
      </c>
      <c r="M63" s="5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3">
        <v>280937.8</v>
      </c>
      <c r="M64" s="5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3">
        <v>93306.437000000005</v>
      </c>
      <c r="M65" s="5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0">
        <v>144219.6</v>
      </c>
      <c r="D68" s="5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1">
        <v>0</v>
      </c>
      <c r="G71" s="51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9" t="s">
        <v>69</v>
      </c>
      <c r="B73" s="70"/>
      <c r="C73" s="70"/>
      <c r="D73" s="70"/>
      <c r="E73" s="70"/>
      <c r="F73" s="38"/>
      <c r="G73" s="38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70"/>
      <c r="B74" s="70"/>
      <c r="C74" s="70"/>
      <c r="D74" s="70"/>
      <c r="E74" s="70"/>
      <c r="F74" s="38"/>
      <c r="G74" s="38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70"/>
      <c r="B75" s="70"/>
      <c r="C75" s="70"/>
      <c r="D75" s="70"/>
      <c r="E75" s="70"/>
      <c r="F75" s="38"/>
      <c r="G75" s="38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70"/>
      <c r="B76" s="70"/>
      <c r="C76" s="70"/>
      <c r="D76" s="70"/>
      <c r="E76" s="70"/>
      <c r="F76" s="38"/>
      <c r="G76" s="38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8"/>
      <c r="G77" s="38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67</v>
      </c>
      <c r="B83" s="60">
        <f>B84+B85+B86</f>
        <v>2.5569999999999999</v>
      </c>
      <c r="C83" s="61"/>
      <c r="D83" s="61"/>
      <c r="E83" s="6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76">
        <f>'для РСК(в пределах норм.)'!B85:E85</f>
        <v>0.99399999999999999</v>
      </c>
      <c r="C84" s="77"/>
      <c r="D84" s="77"/>
      <c r="E84" s="7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76">
        <f>'для РСК(в пределах норм.)'!B86:E86</f>
        <v>0.28399999999999997</v>
      </c>
      <c r="C85" s="77"/>
      <c r="D85" s="77"/>
      <c r="E85" s="78"/>
    </row>
    <row r="86" spans="1:17" ht="30.75" thickBot="1">
      <c r="A86" s="25" t="s">
        <v>61</v>
      </c>
      <c r="B86" s="76">
        <f>'для РСК(в пределах норм.)'!B87:E87</f>
        <v>1.2789999999999999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2.5569999999999999</v>
      </c>
      <c r="C87" s="27">
        <f>B83</f>
        <v>2.5569999999999999</v>
      </c>
      <c r="D87" s="27">
        <f>B83</f>
        <v>2.5569999999999999</v>
      </c>
      <c r="E87" s="27">
        <f>B83</f>
        <v>2.5569999999999999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  <vt:lpstr>Лист1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2014-12-12T07:47:07Z</dcterms:modified>
</cp:coreProperties>
</file>