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8" i="1"/>
  <c r="G8" i="10"/>
  <c r="C42" l="1"/>
  <c r="L61" s="1"/>
  <c r="E59" s="1"/>
  <c r="F31"/>
  <c r="H14"/>
  <c r="L61" i="9"/>
  <c r="E59" s="1"/>
  <c r="C42"/>
  <c r="F31"/>
  <c r="H14"/>
  <c r="C42" i="8"/>
  <c r="L61" s="1"/>
  <c r="E59" s="1"/>
  <c r="F31"/>
  <c r="H14"/>
  <c r="C42" i="7"/>
  <c r="L61" s="1"/>
  <c r="E59" s="1"/>
  <c r="F31"/>
  <c r="H14"/>
  <c r="L61" i="6"/>
  <c r="E59" s="1"/>
  <c r="C42"/>
  <c r="F31"/>
  <c r="H14"/>
  <c r="C42" i="1"/>
  <c r="L61" s="1"/>
  <c r="E59" s="1"/>
  <c r="F31"/>
  <c r="H14"/>
  <c r="B87" l="1"/>
  <c r="B86"/>
  <c r="B85"/>
  <c r="B87" i="7" l="1"/>
  <c r="B86" i="8" s="1"/>
  <c r="B86" i="7"/>
  <c r="B85" i="8" s="1"/>
  <c r="B85" i="7"/>
  <c r="B84" i="8" s="1"/>
  <c r="B86" i="6"/>
  <c r="B87"/>
  <c r="B85"/>
  <c r="B87" i="9" l="1"/>
  <c r="B86"/>
  <c r="B85"/>
  <c r="B83" i="8"/>
  <c r="B85" i="10" l="1"/>
  <c r="B84"/>
  <c r="B86"/>
  <c r="B83" l="1"/>
  <c r="B84" i="9"/>
  <c r="B84" i="7"/>
  <c r="B84" i="6"/>
  <c r="B84" i="1"/>
  <c r="E87" i="10" l="1"/>
  <c r="J8" s="1"/>
  <c r="D87"/>
  <c r="I8" s="1"/>
  <c r="B87"/>
  <c r="C87"/>
  <c r="H8" s="1"/>
  <c r="E87" i="8"/>
  <c r="J8" s="1"/>
  <c r="D87"/>
  <c r="I8" s="1"/>
  <c r="C87"/>
  <c r="H8" s="1"/>
  <c r="B87"/>
  <c r="G8" s="1"/>
  <c r="D88" i="9"/>
  <c r="I8" s="1"/>
  <c r="E88"/>
  <c r="J8" s="1"/>
  <c r="B88"/>
  <c r="G8" s="1"/>
  <c r="C88"/>
  <c r="H8" s="1"/>
  <c r="E88" i="7" l="1"/>
  <c r="J8" s="1"/>
  <c r="E88" i="6"/>
  <c r="J8" s="1"/>
  <c r="E88" i="1"/>
  <c r="J8" s="1"/>
  <c r="B88" i="7"/>
  <c r="G8" s="1"/>
  <c r="C88"/>
  <c r="H8" s="1"/>
  <c r="D88"/>
  <c r="I8" s="1"/>
  <c r="B88" i="1"/>
  <c r="C88"/>
  <c r="H8" s="1"/>
  <c r="D88"/>
  <c r="I8" s="1"/>
  <c r="B88" i="6"/>
  <c r="G8" s="1"/>
  <c r="C88"/>
  <c r="H8" s="1"/>
  <c r="D88"/>
  <c r="I8" s="1"/>
</calcChain>
</file>

<file path=xl/sharedStrings.xml><?xml version="1.0" encoding="utf-8"?>
<sst xmlns="http://schemas.openxmlformats.org/spreadsheetml/2006/main" count="413" uniqueCount="71">
  <si>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</si>
  <si>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</si>
  <si>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</si>
  <si>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</si>
  <si>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</si>
  <si>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</si>
  <si>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</si>
  <si>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</si>
  <si>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</si>
  <si>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</si>
  <si>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</si>
  <si>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</si>
  <si>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</si>
  <si>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</si>
  <si>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</si>
  <si>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</si>
  <si>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</si>
  <si>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</si>
  <si>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</si>
  <si>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</si>
  <si>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</si>
  <si>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</si>
  <si>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</si>
  <si>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</si>
  <si>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</si>
  <si>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</si>
  <si>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</si>
  <si>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</si>
  <si>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</si>
  <si>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</si>
  <si>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</si>
  <si>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</si>
  <si>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</si>
  <si>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</si>
  <si>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</si>
  <si>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</si>
  <si>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</si>
  <si>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</si>
  <si>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</si>
  <si>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</si>
  <si>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</si>
  <si>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</si>
  <si>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</si>
  <si>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</si>
  <si>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</si>
  <si>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</si>
  <si>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</si>
  <si>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</si>
  <si>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</si>
  <si>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</si>
  <si>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</si>
  <si>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</si>
  <si>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</si>
  <si>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</si>
  <si>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</si>
  <si>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</si>
  <si>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</si>
  <si>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</si>
  <si>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</si>
  <si>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</si>
  <si>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</si>
  <si>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</si>
  <si>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</si>
  <si>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</si>
  <si>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</si>
  <si>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</si>
  <si>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</si>
  <si>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</si>
  <si>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</si>
  <si>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 xml:space="preserve"> </t>
  </si>
  <si>
    <t>Ноябрь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</si>
</sst>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4" fontId="1" fillId="3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4" borderId="4" xfId="0" applyNumberFormat="1" applyFont="1" applyFill="1" applyBorder="1"/>
    <xf numFmtId="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53;&#1086;&#1103;&#1073;&#1088;&#1100;%202014%20(&#1084;&#1077;&#1085;&#1077;&#1077;%2015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  <sheetName val="Лист1"/>
    </sheetNames>
    <sheetDataSet>
      <sheetData sheetId="0">
        <row r="85">
          <cell r="B85">
            <v>0.99399999999999999</v>
          </cell>
        </row>
        <row r="86">
          <cell r="B86">
            <v>0.28399999999999997</v>
          </cell>
        </row>
        <row r="87">
          <cell r="B87">
            <v>1.2789999999999999</v>
          </cell>
        </row>
      </sheetData>
      <sheetData sheetId="1" refreshError="1"/>
      <sheetData sheetId="2" refreshError="1"/>
      <sheetData sheetId="3">
        <row r="84">
          <cell r="B84">
            <v>0.99399999999999999</v>
          </cell>
        </row>
      </sheetData>
      <sheetData sheetId="4">
        <row r="85">
          <cell r="B85">
            <v>0.99399999999999999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P25" sqref="P25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57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</row>
    <row r="7" spans="1:18">
      <c r="A7" s="56"/>
      <c r="B7" s="56"/>
      <c r="C7" s="56"/>
      <c r="D7" s="56"/>
      <c r="E7" s="56"/>
      <c r="F7" s="56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7">
        <f>ROUND(($H$14+$H$14*0.1305*1.1+B88),2)</f>
        <v>2723.98</v>
      </c>
      <c r="H8" s="47">
        <f>ROUND(($H$14+$H$14*0.1305*1.1+C88),2)</f>
        <v>3280.2</v>
      </c>
      <c r="I8" s="47">
        <f>ROUND(($H$14+$H$14*0.1305*1.1+D88),2)</f>
        <v>3997.14</v>
      </c>
      <c r="J8" s="43">
        <f>ROUND(($H$14+$H$14*0.1305*1.1+E88),2)</f>
        <v>4984.6899999999996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7" t="s">
        <v>67</v>
      </c>
      <c r="B76" s="68"/>
      <c r="C76" s="68"/>
      <c r="D76" s="68"/>
      <c r="E76" s="6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8"/>
      <c r="B77" s="68"/>
      <c r="C77" s="68"/>
      <c r="D77" s="68"/>
      <c r="E77" s="6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8"/>
      <c r="B78" s="68"/>
      <c r="C78" s="68"/>
      <c r="D78" s="68"/>
      <c r="E78" s="6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8"/>
      <c r="B79" s="68"/>
      <c r="C79" s="68"/>
      <c r="D79" s="68"/>
      <c r="E79" s="6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5" t="s">
        <v>53</v>
      </c>
      <c r="B83" s="37">
        <v>794.07</v>
      </c>
      <c r="C83" s="38">
        <v>1350.29</v>
      </c>
      <c r="D83" s="38">
        <v>2067.23</v>
      </c>
      <c r="E83" s="39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3" t="s">
        <v>66</v>
      </c>
      <c r="B84" s="58">
        <f>B85+B86+B87</f>
        <v>2.5569999999999999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3" t="s">
        <v>59</v>
      </c>
      <c r="B85" s="61">
        <f>'[1]сети РСК'!$B$85:$E$85</f>
        <v>0.99399999999999999</v>
      </c>
      <c r="C85" s="62"/>
      <c r="D85" s="62"/>
      <c r="E85" s="6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3" t="s">
        <v>60</v>
      </c>
      <c r="B86" s="61">
        <f>'[1]сети РСК'!$B$86:$E$86</f>
        <v>0.28399999999999997</v>
      </c>
      <c r="C86" s="62"/>
      <c r="D86" s="62"/>
      <c r="E86" s="6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61">
        <f>'[1]сети РСК'!$B$87:$E$87</f>
        <v>1.2789999999999999</v>
      </c>
      <c r="C87" s="62"/>
      <c r="D87" s="62"/>
      <c r="E87" s="6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796.62700000000007</v>
      </c>
      <c r="C88" s="26">
        <f>C83+B84</f>
        <v>1352.847</v>
      </c>
      <c r="D88" s="26">
        <f>D83+B84</f>
        <v>2069.7869999999998</v>
      </c>
      <c r="E88" s="27">
        <f>E83+B84</f>
        <v>3057.337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55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  <c r="R6" s="1"/>
    </row>
    <row r="7" spans="1:18">
      <c r="A7" s="56"/>
      <c r="B7" s="56"/>
      <c r="C7" s="56"/>
      <c r="D7" s="56"/>
      <c r="E7" s="56"/>
      <c r="F7" s="56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ROUND(($H$14+$H$14*0.1305*1.1+B88),2)</f>
        <v>2541.3000000000002</v>
      </c>
      <c r="H8" s="41">
        <f>ROUND(($H$14+$H$14*0.1305*1.1+C88),2)</f>
        <v>3090.8</v>
      </c>
      <c r="I8" s="41">
        <f>ROUND(($H$14+$H$14*0.1305*1.1+D88),2)</f>
        <v>3514.78</v>
      </c>
      <c r="J8" s="41">
        <f>ROUND(($H$14+$H$14*0.1305*1.1+E88),2)</f>
        <v>4464.99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7" t="s">
        <v>67</v>
      </c>
      <c r="B76" s="68"/>
      <c r="C76" s="68"/>
      <c r="D76" s="68"/>
      <c r="E76" s="6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8"/>
      <c r="B77" s="68"/>
      <c r="C77" s="68"/>
      <c r="D77" s="68"/>
      <c r="E77" s="6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8"/>
      <c r="B78" s="68"/>
      <c r="C78" s="68"/>
      <c r="D78" s="68"/>
      <c r="E78" s="6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8"/>
      <c r="B79" s="68"/>
      <c r="C79" s="68"/>
      <c r="D79" s="68"/>
      <c r="E79" s="6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5" t="s">
        <v>53</v>
      </c>
      <c r="B83" s="37">
        <v>611.3900000000001</v>
      </c>
      <c r="C83" s="38">
        <v>1160.8899999999999</v>
      </c>
      <c r="D83" s="38">
        <v>1584.87</v>
      </c>
      <c r="E83" s="39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8">
        <f>B85+B86+B87</f>
        <v>2.5569999999999999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3" t="s">
        <v>59</v>
      </c>
      <c r="B85" s="71">
        <f>'сети РСК'!B85:E85</f>
        <v>0.99399999999999999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71">
        <f>'сети РСК'!B86:E86</f>
        <v>0.28399999999999997</v>
      </c>
      <c r="C86" s="72"/>
      <c r="D86" s="72"/>
      <c r="E86" s="7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71">
        <f>'сети РСК'!B87:E87</f>
        <v>1.2789999999999999</v>
      </c>
      <c r="C87" s="72"/>
      <c r="D87" s="72"/>
      <c r="E87" s="7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613.94700000000012</v>
      </c>
      <c r="C88" s="26">
        <f>C83+B84</f>
        <v>1163.4469999999999</v>
      </c>
      <c r="D88" s="26">
        <f>D83+B84</f>
        <v>1587.4269999999999</v>
      </c>
      <c r="E88" s="27">
        <f>E83+B84</f>
        <v>2537.6369999999997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>
      <c r="A7" s="56"/>
      <c r="B7" s="56"/>
      <c r="C7" s="56"/>
      <c r="D7" s="56"/>
      <c r="E7" s="56"/>
      <c r="F7" s="56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ROUND(($H$14+$H$14*0.1305*1.1+B88),2)</f>
        <v>1929.91</v>
      </c>
      <c r="H8" s="41">
        <f>ROUND(($H$14+$H$14*0.1305*1.1+C88),2)</f>
        <v>1929.91</v>
      </c>
      <c r="I8" s="41">
        <f>ROUND(($H$14+$H$14*0.1305*1.1+D88),2)</f>
        <v>1929.91</v>
      </c>
      <c r="J8" s="41">
        <f>ROUND(($H$14+$H$14*0.1305*1.1+E88),2)</f>
        <v>1929.91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7" t="s">
        <v>67</v>
      </c>
      <c r="B76" s="68"/>
      <c r="C76" s="68"/>
      <c r="D76" s="68"/>
      <c r="E76" s="6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8"/>
      <c r="B77" s="68"/>
      <c r="C77" s="68"/>
      <c r="D77" s="68"/>
      <c r="E77" s="6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8"/>
      <c r="B78" s="68"/>
      <c r="C78" s="68"/>
      <c r="D78" s="68"/>
      <c r="E78" s="6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8"/>
      <c r="B79" s="68"/>
      <c r="C79" s="68"/>
      <c r="D79" s="68"/>
      <c r="E79" s="6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5"/>
      <c r="B80" s="35"/>
      <c r="C80" s="35"/>
      <c r="D80" s="35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2"/>
      <c r="B81" s="32"/>
      <c r="C81" s="32"/>
      <c r="D81" s="32"/>
      <c r="E81" s="32"/>
    </row>
    <row r="82" spans="1:17" ht="15.75" thickBot="1">
      <c r="A82" s="22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1"/>
      <c r="B83" s="12" t="s">
        <v>3</v>
      </c>
      <c r="C83" s="13" t="s">
        <v>4</v>
      </c>
      <c r="D83" s="13" t="s">
        <v>5</v>
      </c>
      <c r="E83" s="14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8">
        <f>B85+B86+B87</f>
        <v>2.5569999999999999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3" t="s">
        <v>59</v>
      </c>
      <c r="B85" s="71">
        <f>'сети РСК'!B85:E85</f>
        <v>0.99399999999999999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71">
        <f>'сети РСК'!B86:E86</f>
        <v>0.28399999999999997</v>
      </c>
      <c r="C86" s="72"/>
      <c r="D86" s="72"/>
      <c r="E86" s="7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71">
        <f>'сети РСК'!B87:E87</f>
        <v>1.2789999999999999</v>
      </c>
      <c r="C87" s="72"/>
      <c r="D87" s="72"/>
      <c r="E87" s="7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B84</f>
        <v>2.5569999999999999</v>
      </c>
      <c r="C88" s="26">
        <f>B84</f>
        <v>2.5569999999999999</v>
      </c>
      <c r="D88" s="26">
        <f>B84</f>
        <v>2.5569999999999999</v>
      </c>
      <c r="E88" s="33">
        <f>B84</f>
        <v>2.5569999999999999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56</v>
      </c>
      <c r="F4" s="17"/>
      <c r="G4" s="17"/>
      <c r="H4" s="21"/>
      <c r="I4" s="2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>
      <c r="A7" s="56"/>
      <c r="B7" s="56"/>
      <c r="C7" s="56"/>
      <c r="D7" s="56"/>
      <c r="E7" s="56"/>
      <c r="F7" s="56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7">
        <f>ROUND(($H$14+B87),2)</f>
        <v>1687.97</v>
      </c>
      <c r="H8" s="47">
        <f t="shared" ref="H8:J8" si="0">ROUND(($H$14+C87),2)</f>
        <v>1687.97</v>
      </c>
      <c r="I8" s="47">
        <f t="shared" si="0"/>
        <v>1687.97</v>
      </c>
      <c r="J8" s="47">
        <f t="shared" si="0"/>
        <v>1687.97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3" t="s">
        <v>66</v>
      </c>
      <c r="B83" s="58">
        <f>B84+B85+B86</f>
        <v>2.5569999999999999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3" t="s">
        <v>59</v>
      </c>
      <c r="B84" s="71">
        <f>'по договорам купли-продажи'!B85:E85</f>
        <v>0.99399999999999999</v>
      </c>
      <c r="C84" s="72"/>
      <c r="D84" s="72"/>
      <c r="E84" s="7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71">
        <f>'по договорам купли-продажи'!B86:E86</f>
        <v>0.28399999999999997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4" t="s">
        <v>61</v>
      </c>
      <c r="B86" s="71">
        <f>'по договорам купли-продажи'!B87:E87</f>
        <v>1.2789999999999999</v>
      </c>
      <c r="C86" s="72"/>
      <c r="D86" s="72"/>
      <c r="E86" s="7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2.5569999999999999</v>
      </c>
      <c r="C87" s="26">
        <f>B83</f>
        <v>2.5569999999999999</v>
      </c>
      <c r="D87" s="26">
        <f>B83</f>
        <v>2.5569999999999999</v>
      </c>
      <c r="E87" s="27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>
      <c r="A7" s="56"/>
      <c r="B7" s="56"/>
      <c r="C7" s="56"/>
      <c r="D7" s="56"/>
      <c r="E7" s="56"/>
      <c r="F7" s="56"/>
      <c r="G7" s="19" t="s">
        <v>3</v>
      </c>
      <c r="H7" s="19" t="s">
        <v>4</v>
      </c>
      <c r="I7" s="19" t="s">
        <v>5</v>
      </c>
      <c r="J7" s="19" t="s">
        <v>6</v>
      </c>
      <c r="L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3">
        <f>ROUND(($H$14+B88),2)</f>
        <v>1963.76</v>
      </c>
      <c r="H8" s="43">
        <f t="shared" ref="H8:J8" si="0">ROUND(($H$14+C88),2)</f>
        <v>1963.76</v>
      </c>
      <c r="I8" s="43">
        <f t="shared" si="0"/>
        <v>1963.76</v>
      </c>
      <c r="J8" s="43">
        <f t="shared" si="0"/>
        <v>1963.76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 t="s">
        <v>69</v>
      </c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5" t="s">
        <v>51</v>
      </c>
      <c r="B83" s="58">
        <v>275.79000000000002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8">
        <f>B85+B86+B87</f>
        <v>2.5569999999999999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3" t="s">
        <v>59</v>
      </c>
      <c r="B85" s="71">
        <f>'для ОАО "Оборонэнергосбыт"'!B84:E84</f>
        <v>0.99399999999999999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71">
        <f>'для ОАО "Оборонэнергосбыт"'!B85:E85</f>
        <v>0.28399999999999997</v>
      </c>
      <c r="C86" s="72"/>
      <c r="D86" s="72"/>
      <c r="E86" s="73"/>
    </row>
    <row r="87" spans="1:17" ht="30.75" thickBot="1">
      <c r="A87" s="24" t="s">
        <v>61</v>
      </c>
      <c r="B87" s="71">
        <f>'для ОАО "Оборонэнергосбыт"'!B86:E86</f>
        <v>1.2789999999999999</v>
      </c>
      <c r="C87" s="72"/>
      <c r="D87" s="72"/>
      <c r="E87" s="7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278.34700000000004</v>
      </c>
      <c r="C88" s="26">
        <f>B83+B84</f>
        <v>278.34700000000004</v>
      </c>
      <c r="D88" s="26">
        <f>B83+B84</f>
        <v>278.34700000000004</v>
      </c>
      <c r="E88" s="26">
        <f>B83+B84</f>
        <v>278.34700000000004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65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6"/>
      <c r="B6" s="56"/>
      <c r="C6" s="56"/>
      <c r="D6" s="56"/>
      <c r="E6" s="56"/>
      <c r="F6" s="56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>
      <c r="A7" s="56"/>
      <c r="B7" s="56"/>
      <c r="C7" s="56"/>
      <c r="D7" s="56"/>
      <c r="E7" s="56"/>
      <c r="F7" s="56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f>ROUND(($H$14+$H$14*0.088*1.11+B87),2)</f>
        <v>1852.6</v>
      </c>
      <c r="H8" s="41">
        <f t="shared" ref="H8:J8" si="0">ROUND(($H$14+$H$14*0.088*1.11+C87),2)</f>
        <v>1852.6</v>
      </c>
      <c r="I8" s="41">
        <f t="shared" si="0"/>
        <v>1852.6</v>
      </c>
      <c r="J8" s="41">
        <f t="shared" si="0"/>
        <v>1852.6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0">
        <f>ROUND((K18+B23*K20+F71),3)</f>
        <v>1685.414</v>
      </c>
      <c r="I14" s="50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7">
        <v>1076.6099999999999</v>
      </c>
      <c r="L18" s="57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7">
        <v>307959.5</v>
      </c>
      <c r="L20" s="57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4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5"/>
    </row>
    <row r="23" spans="1:18">
      <c r="A23" s="3" t="s">
        <v>15</v>
      </c>
      <c r="B23" s="64">
        <v>1.9768978295281602E-3</v>
      </c>
      <c r="C23" s="64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5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6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8">
        <v>1999.854</v>
      </c>
      <c r="L25" s="48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8">
        <v>0</v>
      </c>
      <c r="G28" s="48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8">
        <f>SUM(L33:M37)</f>
        <v>1032.8593190000001</v>
      </c>
      <c r="G31" s="48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8">
        <v>3.5374059999999998</v>
      </c>
      <c r="M33" s="48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569.89747599999998</v>
      </c>
      <c r="M34" s="70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92.082821000000095</v>
      </c>
      <c r="M35" s="70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260.24449900000002</v>
      </c>
      <c r="M36" s="70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107.097117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8">
        <v>351.149</v>
      </c>
      <c r="K39" s="48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8">
        <f>SUM(L45:M50)</f>
        <v>1869.8370000000002</v>
      </c>
      <c r="D42" s="4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5">
        <v>505.99200000000002</v>
      </c>
      <c r="M45" s="65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5">
        <v>387.8</v>
      </c>
      <c r="M46" s="65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5">
        <v>157.46299999999999</v>
      </c>
      <c r="M47" s="65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6">
        <v>363.87099999999998</v>
      </c>
      <c r="M49" s="6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9">
        <v>454.71100000000001</v>
      </c>
      <c r="M50" s="6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8">
        <v>1285591.2409999999</v>
      </c>
      <c r="D53" s="4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8">
        <f>SUM(L61:M65)</f>
        <v>829850.39200000011</v>
      </c>
      <c r="F59" s="4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0">
        <f>C42</f>
        <v>1869.8370000000002</v>
      </c>
      <c r="M61" s="50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391380.2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62356.118000000002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280937.8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93306.437000000005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8">
        <v>144219.6</v>
      </c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9">
        <v>0</v>
      </c>
      <c r="G71" s="49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7" t="s">
        <v>68</v>
      </c>
      <c r="B73" s="68"/>
      <c r="C73" s="68"/>
      <c r="D73" s="68"/>
      <c r="E73" s="68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68"/>
      <c r="B74" s="68"/>
      <c r="C74" s="68"/>
      <c r="D74" s="68"/>
      <c r="E74" s="68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68"/>
      <c r="B75" s="68"/>
      <c r="C75" s="68"/>
      <c r="D75" s="68"/>
      <c r="E75" s="68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68"/>
      <c r="B76" s="68"/>
      <c r="C76" s="68"/>
      <c r="D76" s="68"/>
      <c r="E76" s="68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3" t="s">
        <v>66</v>
      </c>
      <c r="B83" s="58">
        <f>B84+B85+B86</f>
        <v>2.5569999999999999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3" t="s">
        <v>59</v>
      </c>
      <c r="B84" s="74">
        <f>'для РСК(в пределах норм.)'!B85:E85</f>
        <v>0.99399999999999999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74">
        <f>'для РСК(в пределах норм.)'!B86:E86</f>
        <v>0.28399999999999997</v>
      </c>
      <c r="C85" s="75"/>
      <c r="D85" s="75"/>
      <c r="E85" s="76"/>
    </row>
    <row r="86" spans="1:17" ht="30.75" thickBot="1">
      <c r="A86" s="24" t="s">
        <v>61</v>
      </c>
      <c r="B86" s="74">
        <f>'для РСК(в пределах норм.)'!B87:E87</f>
        <v>1.2789999999999999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2.5569999999999999</v>
      </c>
      <c r="C87" s="26">
        <f>B83</f>
        <v>2.5569999999999999</v>
      </c>
      <c r="D87" s="26">
        <f>B83</f>
        <v>2.5569999999999999</v>
      </c>
      <c r="E87" s="26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2014-12-12T07:47:18Z</dcterms:modified>
</cp:coreProperties>
</file>