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(в пределах норм.)" sheetId="9" r:id="rId5"/>
    <sheet name="для РСК (сверх норм.)" sheetId="10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G8" i="1"/>
  <c r="G8" i="10"/>
  <c r="C42" l="1"/>
  <c r="L61" s="1"/>
  <c r="E59" s="1"/>
  <c r="F31"/>
  <c r="H14"/>
  <c r="L61" i="9"/>
  <c r="E59" s="1"/>
  <c r="C42"/>
  <c r="F31"/>
  <c r="H14"/>
  <c r="C42" i="8"/>
  <c r="L61" s="1"/>
  <c r="E59" s="1"/>
  <c r="F31"/>
  <c r="H14"/>
  <c r="C42" i="7"/>
  <c r="L61" s="1"/>
  <c r="E59" s="1"/>
  <c r="F31"/>
  <c r="H14"/>
  <c r="L61" i="6"/>
  <c r="E59" s="1"/>
  <c r="C42"/>
  <c r="F31"/>
  <c r="H14"/>
  <c r="C42" i="1"/>
  <c r="L61" s="1"/>
  <c r="E59" s="1"/>
  <c r="F31"/>
  <c r="H14"/>
  <c r="B87" l="1"/>
  <c r="B86"/>
  <c r="B85"/>
  <c r="B87" i="7" l="1"/>
  <c r="B86" i="8" s="1"/>
  <c r="B86" i="7"/>
  <c r="B85" i="8" s="1"/>
  <c r="B85" i="7"/>
  <c r="B84" i="8" s="1"/>
  <c r="B86" i="6"/>
  <c r="B87"/>
  <c r="B85"/>
  <c r="B87" i="9" l="1"/>
  <c r="B86"/>
  <c r="B85"/>
  <c r="B83" i="8"/>
  <c r="B85" i="10" l="1"/>
  <c r="B84"/>
  <c r="B86"/>
  <c r="B83" l="1"/>
  <c r="B84" i="9"/>
  <c r="B84" i="7"/>
  <c r="B84" i="6"/>
  <c r="B84" i="1"/>
  <c r="E87" i="10" l="1"/>
  <c r="J8" s="1"/>
  <c r="D87"/>
  <c r="I8" s="1"/>
  <c r="B87"/>
  <c r="C87"/>
  <c r="H8" s="1"/>
  <c r="E87" i="8"/>
  <c r="J8" s="1"/>
  <c r="D87"/>
  <c r="I8" s="1"/>
  <c r="C87"/>
  <c r="H8" s="1"/>
  <c r="B87"/>
  <c r="G8" s="1"/>
  <c r="D88" i="9"/>
  <c r="I8" s="1"/>
  <c r="E88"/>
  <c r="J8" s="1"/>
  <c r="B88"/>
  <c r="G8" s="1"/>
  <c r="C88"/>
  <c r="H8" s="1"/>
  <c r="E88" i="7" l="1"/>
  <c r="J8" s="1"/>
  <c r="E88" i="6"/>
  <c r="J8" s="1"/>
  <c r="E88" i="1"/>
  <c r="J8" s="1"/>
  <c r="B88" i="7"/>
  <c r="G8" s="1"/>
  <c r="C88"/>
  <c r="H8" s="1"/>
  <c r="D88"/>
  <c r="I8" s="1"/>
  <c r="B88" i="1"/>
  <c r="C88"/>
  <c r="H8" s="1"/>
  <c r="D88"/>
  <c r="I8" s="1"/>
  <c r="B88" i="6"/>
  <c r="G8" s="1"/>
  <c r="C88"/>
  <c r="H8" s="1"/>
  <c r="D88"/>
  <c r="I8" s="1"/>
</calcChain>
</file>

<file path=xl/sharedStrings.xml><?xml version="1.0" encoding="utf-8"?>
<sst xmlns="http://schemas.openxmlformats.org/spreadsheetml/2006/main" count="413" uniqueCount="71">
  <si>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</si>
  <si>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</si>
  <si>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</si>
  <si>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</si>
  <si>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</si>
  <si>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</si>
  <si>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</si>
  <si>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</si>
  <si>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</si>
  <si>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</si>
  <si>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</si>
  <si>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</si>
  <si>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</si>
  <si>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</si>
  <si>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</si>
  <si>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</si>
  <si>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</si>
  <si>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</si>
  <si>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</si>
  <si>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</si>
  <si>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</si>
  <si>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</si>
  <si>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</si>
  <si>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</si>
  <si>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</si>
  <si>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</si>
  <si>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</si>
  <si>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</si>
  <si>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</si>
  <si>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</si>
  <si>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</si>
  <si>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</si>
  <si>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</si>
  <si>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</si>
  <si>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</si>
  <si>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</si>
  <si>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</si>
  <si>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</si>
  <si>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</si>
  <si>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</si>
  <si>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</si>
  <si>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</si>
  <si>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</si>
  <si>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</si>
  <si>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</si>
  <si>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</si>
  <si>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</si>
  <si>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</si>
  <si>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</si>
  <si>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</si>
  <si>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</si>
  <si>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</si>
  <si>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</si>
  <si>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</si>
  <si>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</si>
  <si>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</si>
  <si>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</si>
  <si>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</si>
  <si>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</si>
  <si>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</si>
  <si>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</si>
  <si>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</si>
  <si>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</si>
  <si>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</si>
  <si>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</si>
  <si>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</si>
  <si>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</si>
  <si>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150кВт до 670кВт: 13,05% * 1,1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</si>
  <si>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</si>
  <si>
    <t xml:space="preserve"> </t>
  </si>
  <si>
    <t>Ноябрь 2014г.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</si>
</sst>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0000000000000"/>
    <numFmt numFmtId="166" formatCode="0.000000000000000000"/>
    <numFmt numFmtId="167" formatCode="0.000000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1" fillId="0" borderId="0" xfId="0" applyFont="1" applyBorder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0" xfId="0" applyNumberFormat="1" applyFont="1" applyAlignment="1"/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2" fillId="2" borderId="0" xfId="0" applyFont="1" applyFill="1"/>
    <xf numFmtId="4" fontId="1" fillId="0" borderId="4" xfId="0" applyNumberFormat="1" applyFont="1" applyFill="1" applyBorder="1"/>
    <xf numFmtId="2" fontId="2" fillId="0" borderId="0" xfId="0" applyNumberFormat="1" applyFont="1" applyFill="1" applyAlignment="1">
      <alignment horizontal="right"/>
    </xf>
    <xf numFmtId="4" fontId="1" fillId="3" borderId="4" xfId="0" applyNumberFormat="1" applyFont="1" applyFill="1" applyBorder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1" fillId="4" borderId="4" xfId="0" applyNumberFormat="1" applyFont="1" applyFill="1" applyBorder="1"/>
    <xf numFmtId="4" fontId="2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4;&#1072;&#1103;%20&#1094;&#1077;&#1085;&#1086;&#1074;&#1072;&#1103;%20&#1082;&#1072;&#1090;&#1077;&#1075;&#1086;&#1088;&#1080;&#1103;.%20&#1055;&#1088;&#1077;&#1076;&#1077;&#1083;&#1100;&#1085;&#1099;&#1077;%20&#1091;&#1088;&#1086;&#1074;&#1085;&#1080;%20&#1085;&#1077;&#1088;&#1077;&#1075;&#1091;&#1083;&#1080;&#1088;&#1091;&#1077;&#1084;&#1099;&#1093;%20&#1094;&#1077;&#1085;%20&#1079;&#1072;%20&#1053;&#1086;&#1103;&#1073;&#1088;&#1100;%202014%20(&#1084;&#1077;&#1085;&#1077;&#1077;%20150&#1082;&#1042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ти РСК"/>
      <sheetName val="с шин станций"/>
      <sheetName val="по договорам купли-продажи"/>
      <sheetName val="для ОАО &quot;Оборонэнергосбыт&quot;"/>
      <sheetName val="для РСК(в пределах норм.)"/>
      <sheetName val="для РСК (сверх норм.)"/>
      <sheetName val="Лист1"/>
    </sheetNames>
    <sheetDataSet>
      <sheetData sheetId="0">
        <row r="85">
          <cell r="B85">
            <v>0.99399999999999999</v>
          </cell>
        </row>
        <row r="86">
          <cell r="B86">
            <v>0.28399999999999997</v>
          </cell>
        </row>
        <row r="87">
          <cell r="B87">
            <v>1.2789999999999999</v>
          </cell>
        </row>
      </sheetData>
      <sheetData sheetId="1" refreshError="1"/>
      <sheetData sheetId="2" refreshError="1"/>
      <sheetData sheetId="3">
        <row r="84">
          <cell r="B84">
            <v>0.99399999999999999</v>
          </cell>
        </row>
      </sheetData>
      <sheetData sheetId="4">
        <row r="85">
          <cell r="B85">
            <v>0.99399999999999999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tabSelected="1" zoomScale="80" zoomScaleNormal="80" workbookViewId="0">
      <selection activeCell="P25" sqref="P25"/>
    </sheetView>
  </sheetViews>
  <sheetFormatPr defaultRowHeight="15"/>
  <cols>
    <col min="1" max="1" width="19" customWidth="1"/>
    <col min="2" max="2" width="9.85546875" customWidth="1"/>
    <col min="3" max="5" width="10.28515625" customWidth="1"/>
    <col min="6" max="6" width="13.42578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1"/>
      <c r="O1" s="1"/>
      <c r="P1" s="1"/>
      <c r="Q1" s="1"/>
    </row>
    <row r="2" spans="1:18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29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57</v>
      </c>
      <c r="F4" s="17"/>
      <c r="G4" s="17"/>
      <c r="H4" s="16"/>
      <c r="I4" s="16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56"/>
      <c r="B6" s="56"/>
      <c r="C6" s="56"/>
      <c r="D6" s="56"/>
      <c r="E6" s="56"/>
      <c r="F6" s="56"/>
      <c r="G6" s="53" t="s">
        <v>2</v>
      </c>
      <c r="H6" s="54"/>
      <c r="I6" s="54"/>
      <c r="J6" s="55"/>
      <c r="L6" s="1"/>
      <c r="M6" s="1"/>
      <c r="N6" s="1"/>
    </row>
    <row r="7" spans="1:18">
      <c r="A7" s="56"/>
      <c r="B7" s="56"/>
      <c r="C7" s="56"/>
      <c r="D7" s="56"/>
      <c r="E7" s="56"/>
      <c r="F7" s="56"/>
      <c r="G7" s="2" t="s">
        <v>3</v>
      </c>
      <c r="H7" s="2" t="s">
        <v>4</v>
      </c>
      <c r="I7" s="2" t="s">
        <v>5</v>
      </c>
      <c r="J7" s="2" t="s">
        <v>6</v>
      </c>
      <c r="L7" s="1"/>
      <c r="M7" s="1"/>
      <c r="N7" s="1"/>
    </row>
    <row r="8" spans="1:18">
      <c r="A8" s="18" t="s">
        <v>7</v>
      </c>
      <c r="B8" s="18"/>
      <c r="C8" s="18"/>
      <c r="D8" s="18"/>
      <c r="E8" s="18"/>
      <c r="F8" s="18"/>
      <c r="G8" s="47">
        <f>ROUND(($H$14+$H$14*0.1305*1.1+B88),2)</f>
        <v>2723.98</v>
      </c>
      <c r="H8" s="47">
        <f>ROUND(($H$14+$H$14*0.1305*1.1+C88),2)</f>
        <v>3280.2</v>
      </c>
      <c r="I8" s="47">
        <f>ROUND(($H$14+$H$14*0.1305*1.1+D88),2)</f>
        <v>3997.14</v>
      </c>
      <c r="J8" s="43">
        <f>ROUND(($H$14+$H$14*0.1305*1.1+E88),2)</f>
        <v>4984.6899999999996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4"/>
      <c r="H10" s="34"/>
      <c r="I10" s="34"/>
      <c r="J10" s="34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0">
        <f>ROUND((K18+B23*K20+F71),3)</f>
        <v>1685.414</v>
      </c>
      <c r="I14" s="50"/>
      <c r="J14" s="4"/>
      <c r="K14" s="4"/>
      <c r="L14" s="28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7">
        <v>1076.6099999999999</v>
      </c>
      <c r="L18" s="57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0"/>
      <c r="L19" s="20"/>
      <c r="M19" s="3"/>
      <c r="N19" s="3"/>
      <c r="O19" s="3"/>
      <c r="P19" s="20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7">
        <v>307959.5</v>
      </c>
      <c r="L20" s="57"/>
      <c r="M20" s="4"/>
      <c r="N20" s="4"/>
      <c r="O20" s="4"/>
      <c r="P20" s="28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0"/>
      <c r="L21" s="20"/>
      <c r="M21" s="3"/>
      <c r="N21" s="3"/>
      <c r="O21" s="3"/>
      <c r="P21" s="44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8"/>
      <c r="Q22" s="28"/>
      <c r="R22" s="45"/>
    </row>
    <row r="23" spans="1:18">
      <c r="A23" s="3" t="s">
        <v>15</v>
      </c>
      <c r="B23" s="64">
        <v>1.9768978295281602E-3</v>
      </c>
      <c r="C23" s="64"/>
      <c r="E23" s="3"/>
      <c r="G23" s="3"/>
      <c r="H23" s="28"/>
      <c r="I23" s="3"/>
      <c r="J23" s="3"/>
      <c r="K23" s="3"/>
      <c r="L23" s="3"/>
      <c r="M23" s="3"/>
      <c r="N23" s="3"/>
      <c r="O23" s="3"/>
      <c r="P23" s="3"/>
      <c r="Q23" s="3"/>
      <c r="R23" s="45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6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8">
        <v>1999.854</v>
      </c>
      <c r="L25" s="48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48">
        <v>0</v>
      </c>
      <c r="G28" s="48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48">
        <f>SUM(L33:M37)</f>
        <v>1032.8593190000001</v>
      </c>
      <c r="G31" s="48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8">
        <v>3.5374059999999998</v>
      </c>
      <c r="M33" s="48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0">
        <v>569.89747599999998</v>
      </c>
      <c r="M34" s="70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0">
        <v>92.082821000000095</v>
      </c>
      <c r="M35" s="70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0">
        <v>260.24449900000002</v>
      </c>
      <c r="M36" s="70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0">
        <v>107.097117</v>
      </c>
      <c r="M37" s="7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0"/>
      <c r="M38" s="40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8">
        <v>351.149</v>
      </c>
      <c r="K39" s="48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8">
        <f>SUM(L45:M50)</f>
        <v>1869.8370000000002</v>
      </c>
      <c r="D42" s="4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5">
        <v>505.99200000000002</v>
      </c>
      <c r="M45" s="65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5">
        <v>387.8</v>
      </c>
      <c r="M46" s="65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5">
        <v>157.46299999999999</v>
      </c>
      <c r="M47" s="65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2"/>
      <c r="M48" s="42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6">
        <v>363.87099999999998</v>
      </c>
      <c r="M49" s="66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9">
        <v>454.71100000000001</v>
      </c>
      <c r="M50" s="69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8">
        <v>1285591.2409999999</v>
      </c>
      <c r="D53" s="4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4">
        <v>0</v>
      </c>
      <c r="D56" s="6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8">
        <f>SUM(L61:M65)</f>
        <v>829850.39200000011</v>
      </c>
      <c r="F59" s="4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0">
        <f>C42</f>
        <v>1869.8370000000002</v>
      </c>
      <c r="M61" s="50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1">
        <v>391380.2</v>
      </c>
      <c r="M62" s="51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1">
        <v>62356.118000000002</v>
      </c>
      <c r="M63" s="51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1">
        <v>280937.8</v>
      </c>
      <c r="M64" s="51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1">
        <v>93306.437000000005</v>
      </c>
      <c r="M65" s="51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8">
        <v>144219.6</v>
      </c>
      <c r="D68" s="4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9">
        <v>0</v>
      </c>
      <c r="G71" s="49"/>
      <c r="H71" s="4"/>
      <c r="I71" s="4"/>
      <c r="J71" s="4"/>
      <c r="K71" s="4"/>
      <c r="L71" s="28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0" t="s">
        <v>62</v>
      </c>
      <c r="B74" s="31"/>
      <c r="C74" s="31"/>
      <c r="D74" s="31"/>
      <c r="E74" s="3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67" t="s">
        <v>67</v>
      </c>
      <c r="B76" s="68"/>
      <c r="C76" s="68"/>
      <c r="D76" s="68"/>
      <c r="E76" s="6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6.5" customHeight="1">
      <c r="A77" s="68"/>
      <c r="B77" s="68"/>
      <c r="C77" s="68"/>
      <c r="D77" s="68"/>
      <c r="E77" s="6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6.5" customHeight="1">
      <c r="A78" s="68"/>
      <c r="B78" s="68"/>
      <c r="C78" s="68"/>
      <c r="D78" s="68"/>
      <c r="E78" s="6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68"/>
      <c r="B79" s="68"/>
      <c r="C79" s="68"/>
      <c r="D79" s="68"/>
      <c r="E79" s="6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6.5" customHeight="1">
      <c r="A80" s="32"/>
      <c r="B80" s="32"/>
      <c r="C80" s="32"/>
      <c r="D80" s="32"/>
      <c r="E80" s="3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2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1"/>
      <c r="B82" s="12" t="s">
        <v>3</v>
      </c>
      <c r="C82" s="13" t="s">
        <v>4</v>
      </c>
      <c r="D82" s="13" t="s">
        <v>5</v>
      </c>
      <c r="E82" s="14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75">
      <c r="A83" s="15" t="s">
        <v>53</v>
      </c>
      <c r="B83" s="37">
        <v>794.07</v>
      </c>
      <c r="C83" s="38">
        <v>1350.29</v>
      </c>
      <c r="D83" s="38">
        <v>2067.23</v>
      </c>
      <c r="E83" s="39">
        <v>3054.78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3.5" customHeight="1">
      <c r="A84" s="23" t="s">
        <v>66</v>
      </c>
      <c r="B84" s="58">
        <f>B85+B86+B87</f>
        <v>2.5569999999999999</v>
      </c>
      <c r="C84" s="59"/>
      <c r="D84" s="59"/>
      <c r="E84" s="6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5.25" customHeight="1">
      <c r="A85" s="23" t="s">
        <v>59</v>
      </c>
      <c r="B85" s="61">
        <f>'[1]сети РСК'!$B$85:$E$85</f>
        <v>0.99399999999999999</v>
      </c>
      <c r="C85" s="62"/>
      <c r="D85" s="62"/>
      <c r="E85" s="6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45">
      <c r="A86" s="23" t="s">
        <v>60</v>
      </c>
      <c r="B86" s="61">
        <f>'[1]сети РСК'!$B$86:$E$86</f>
        <v>0.28399999999999997</v>
      </c>
      <c r="C86" s="62"/>
      <c r="D86" s="62"/>
      <c r="E86" s="6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4" t="s">
        <v>61</v>
      </c>
      <c r="B87" s="61">
        <f>'[1]сети РСК'!$B$87:$E$87</f>
        <v>1.2789999999999999</v>
      </c>
      <c r="C87" s="62"/>
      <c r="D87" s="62"/>
      <c r="E87" s="6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5" t="s">
        <v>52</v>
      </c>
      <c r="B88" s="26">
        <f>B83+B84</f>
        <v>796.62700000000007</v>
      </c>
      <c r="C88" s="26">
        <f>C83+B84</f>
        <v>1352.847</v>
      </c>
      <c r="D88" s="26">
        <f>D83+B84</f>
        <v>2069.7869999999998</v>
      </c>
      <c r="E88" s="27">
        <f>E83+B84</f>
        <v>3057.337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K20:L20"/>
    <mergeCell ref="L64:M64"/>
    <mergeCell ref="B84:E84"/>
    <mergeCell ref="B85:E85"/>
    <mergeCell ref="B86:E86"/>
    <mergeCell ref="L63:M63"/>
    <mergeCell ref="J39:K39"/>
    <mergeCell ref="C56:D56"/>
    <mergeCell ref="C53:D53"/>
    <mergeCell ref="L47:M47"/>
    <mergeCell ref="C42:D42"/>
    <mergeCell ref="L49:M49"/>
    <mergeCell ref="A76:E79"/>
    <mergeCell ref="B23:C23"/>
    <mergeCell ref="K25:L25"/>
    <mergeCell ref="F28:G28"/>
    <mergeCell ref="A1:L2"/>
    <mergeCell ref="G6:J6"/>
    <mergeCell ref="H14:I14"/>
    <mergeCell ref="A6:F7"/>
    <mergeCell ref="K18:L18"/>
    <mergeCell ref="F31:G31"/>
    <mergeCell ref="F71:G71"/>
    <mergeCell ref="C68:D68"/>
    <mergeCell ref="L61:M61"/>
    <mergeCell ref="L62:M6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workbookViewId="0">
      <selection activeCell="A13" sqref="A13:M72"/>
    </sheetView>
  </sheetViews>
  <sheetFormatPr defaultRowHeight="15"/>
  <cols>
    <col min="1" max="1" width="15.85546875" customWidth="1"/>
    <col min="2" max="2" width="9.85546875" customWidth="1"/>
    <col min="3" max="5" width="10" customWidth="1"/>
    <col min="6" max="6" width="13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1"/>
      <c r="O1" s="1"/>
      <c r="P1" s="1"/>
      <c r="Q1" s="1"/>
    </row>
    <row r="2" spans="1:18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29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6" t="s">
        <v>55</v>
      </c>
      <c r="F4" s="17"/>
      <c r="G4" s="17"/>
      <c r="H4" s="16"/>
      <c r="I4" s="16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6"/>
      <c r="B6" s="56"/>
      <c r="C6" s="56"/>
      <c r="D6" s="56"/>
      <c r="E6" s="56"/>
      <c r="F6" s="56"/>
      <c r="G6" s="53" t="s">
        <v>2</v>
      </c>
      <c r="H6" s="54"/>
      <c r="I6" s="54"/>
      <c r="J6" s="55"/>
      <c r="L6" s="1"/>
      <c r="M6" s="1"/>
      <c r="N6" s="1"/>
      <c r="O6" s="1"/>
      <c r="P6" s="1"/>
      <c r="Q6" s="1"/>
      <c r="R6" s="1"/>
    </row>
    <row r="7" spans="1:18">
      <c r="A7" s="56"/>
      <c r="B7" s="56"/>
      <c r="C7" s="56"/>
      <c r="D7" s="56"/>
      <c r="E7" s="56"/>
      <c r="F7" s="56"/>
      <c r="G7" s="19" t="s">
        <v>3</v>
      </c>
      <c r="H7" s="19" t="s">
        <v>4</v>
      </c>
      <c r="I7" s="19" t="s">
        <v>5</v>
      </c>
      <c r="J7" s="19" t="s">
        <v>6</v>
      </c>
      <c r="L7" s="1"/>
      <c r="M7" s="1"/>
      <c r="N7" s="1"/>
    </row>
    <row r="8" spans="1:18">
      <c r="A8" s="18" t="s">
        <v>7</v>
      </c>
      <c r="B8" s="18"/>
      <c r="C8" s="18"/>
      <c r="D8" s="18"/>
      <c r="E8" s="18"/>
      <c r="F8" s="18"/>
      <c r="G8" s="41">
        <f>ROUND(($H$14+$H$14*0.1305*1.1+B88),2)</f>
        <v>2541.3000000000002</v>
      </c>
      <c r="H8" s="41">
        <f>ROUND(($H$14+$H$14*0.1305*1.1+C88),2)</f>
        <v>3090.8</v>
      </c>
      <c r="I8" s="41">
        <f>ROUND(($H$14+$H$14*0.1305*1.1+D88),2)</f>
        <v>3514.78</v>
      </c>
      <c r="J8" s="41">
        <f>ROUND(($H$14+$H$14*0.1305*1.1+E88),2)</f>
        <v>4464.99</v>
      </c>
      <c r="L8" s="1"/>
      <c r="M8" s="1"/>
      <c r="N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4"/>
      <c r="H10" s="34"/>
      <c r="I10" s="34"/>
      <c r="J10" s="34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0">
        <f>ROUND((K18+B23*K20+F71),3)</f>
        <v>1685.414</v>
      </c>
      <c r="I14" s="50"/>
      <c r="J14" s="4"/>
      <c r="K14" s="4"/>
      <c r="L14" s="28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7">
        <v>1076.6099999999999</v>
      </c>
      <c r="L18" s="57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0"/>
      <c r="L19" s="20"/>
      <c r="M19" s="3"/>
      <c r="N19" s="3"/>
      <c r="O19" s="3"/>
      <c r="P19" s="20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7">
        <v>307959.5</v>
      </c>
      <c r="L20" s="57"/>
      <c r="M20" s="4"/>
      <c r="N20" s="4"/>
      <c r="O20" s="4"/>
      <c r="P20" s="28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0"/>
      <c r="L21" s="20"/>
      <c r="M21" s="3"/>
      <c r="N21" s="3"/>
      <c r="O21" s="3"/>
      <c r="P21" s="44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8"/>
      <c r="Q22" s="28"/>
      <c r="R22" s="45"/>
    </row>
    <row r="23" spans="1:18">
      <c r="A23" s="3" t="s">
        <v>15</v>
      </c>
      <c r="B23" s="64">
        <v>1.9768978295281602E-3</v>
      </c>
      <c r="C23" s="64"/>
      <c r="E23" s="3"/>
      <c r="G23" s="3"/>
      <c r="H23" s="28"/>
      <c r="I23" s="3"/>
      <c r="J23" s="3"/>
      <c r="K23" s="3"/>
      <c r="L23" s="3"/>
      <c r="M23" s="3"/>
      <c r="N23" s="3"/>
      <c r="O23" s="3"/>
      <c r="P23" s="3"/>
      <c r="Q23" s="3"/>
      <c r="R23" s="45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6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8">
        <v>1999.854</v>
      </c>
      <c r="L25" s="48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48">
        <v>0</v>
      </c>
      <c r="G28" s="48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48">
        <f>SUM(L33:M37)</f>
        <v>1032.8593190000001</v>
      </c>
      <c r="G31" s="48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8">
        <v>3.5374059999999998</v>
      </c>
      <c r="M33" s="48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0">
        <v>569.89747599999998</v>
      </c>
      <c r="M34" s="70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0">
        <v>92.082821000000095</v>
      </c>
      <c r="M35" s="70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0">
        <v>260.24449900000002</v>
      </c>
      <c r="M36" s="70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0">
        <v>107.097117</v>
      </c>
      <c r="M37" s="7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0"/>
      <c r="M38" s="40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8">
        <v>351.149</v>
      </c>
      <c r="K39" s="48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8">
        <f>SUM(L45:M50)</f>
        <v>1869.8370000000002</v>
      </c>
      <c r="D42" s="4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5">
        <v>505.99200000000002</v>
      </c>
      <c r="M45" s="65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5">
        <v>387.8</v>
      </c>
      <c r="M46" s="65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5">
        <v>157.46299999999999</v>
      </c>
      <c r="M47" s="65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2"/>
      <c r="M48" s="42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6">
        <v>363.87099999999998</v>
      </c>
      <c r="M49" s="66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9">
        <v>454.71100000000001</v>
      </c>
      <c r="M50" s="69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8">
        <v>1285591.2409999999</v>
      </c>
      <c r="D53" s="4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4">
        <v>0</v>
      </c>
      <c r="D56" s="6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8">
        <f>SUM(L61:M65)</f>
        <v>829850.39200000011</v>
      </c>
      <c r="F59" s="4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0">
        <f>C42</f>
        <v>1869.8370000000002</v>
      </c>
      <c r="M61" s="50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1">
        <v>391380.2</v>
      </c>
      <c r="M62" s="51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1">
        <v>62356.118000000002</v>
      </c>
      <c r="M63" s="51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1">
        <v>280937.8</v>
      </c>
      <c r="M64" s="51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1">
        <v>93306.437000000005</v>
      </c>
      <c r="M65" s="51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8">
        <v>144219.6</v>
      </c>
      <c r="D68" s="4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9">
        <v>0</v>
      </c>
      <c r="G71" s="49"/>
      <c r="H71" s="4"/>
      <c r="I71" s="4"/>
      <c r="J71" s="4"/>
      <c r="K71" s="4"/>
      <c r="L71" s="28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0" t="s">
        <v>62</v>
      </c>
      <c r="B74" s="31"/>
      <c r="C74" s="31"/>
      <c r="D74" s="31"/>
      <c r="E74" s="3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7" t="s">
        <v>67</v>
      </c>
      <c r="B76" s="68"/>
      <c r="C76" s="68"/>
      <c r="D76" s="68"/>
      <c r="E76" s="6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customHeight="1">
      <c r="A77" s="68"/>
      <c r="B77" s="68"/>
      <c r="C77" s="68"/>
      <c r="D77" s="68"/>
      <c r="E77" s="6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8"/>
      <c r="B78" s="68"/>
      <c r="C78" s="68"/>
      <c r="D78" s="68"/>
      <c r="E78" s="6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8"/>
      <c r="B79" s="68"/>
      <c r="C79" s="68"/>
      <c r="D79" s="68"/>
      <c r="E79" s="6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2"/>
      <c r="B80" s="32"/>
      <c r="C80" s="32"/>
      <c r="D80" s="32"/>
      <c r="E80" s="3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2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1"/>
      <c r="B82" s="12" t="s">
        <v>3</v>
      </c>
      <c r="C82" s="13" t="s">
        <v>4</v>
      </c>
      <c r="D82" s="13" t="s">
        <v>5</v>
      </c>
      <c r="E82" s="14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90">
      <c r="A83" s="15" t="s">
        <v>53</v>
      </c>
      <c r="B83" s="37">
        <v>611.3900000000001</v>
      </c>
      <c r="C83" s="38">
        <v>1160.8899999999999</v>
      </c>
      <c r="D83" s="38">
        <v>1584.87</v>
      </c>
      <c r="E83" s="39">
        <v>2535.08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3" t="s">
        <v>66</v>
      </c>
      <c r="B84" s="58">
        <f>B85+B86+B87</f>
        <v>2.5569999999999999</v>
      </c>
      <c r="C84" s="59"/>
      <c r="D84" s="59"/>
      <c r="E84" s="6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9.25" customHeight="1">
      <c r="A85" s="23" t="s">
        <v>59</v>
      </c>
      <c r="B85" s="71">
        <f>'сети РСК'!B85:E85</f>
        <v>0.99399999999999999</v>
      </c>
      <c r="C85" s="72"/>
      <c r="D85" s="72"/>
      <c r="E85" s="7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3" t="s">
        <v>60</v>
      </c>
      <c r="B86" s="71">
        <f>'сети РСК'!B86:E86</f>
        <v>0.28399999999999997</v>
      </c>
      <c r="C86" s="72"/>
      <c r="D86" s="72"/>
      <c r="E86" s="7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4" t="s">
        <v>61</v>
      </c>
      <c r="B87" s="71">
        <f>'сети РСК'!B87:E87</f>
        <v>1.2789999999999999</v>
      </c>
      <c r="C87" s="72"/>
      <c r="D87" s="72"/>
      <c r="E87" s="7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5" t="s">
        <v>52</v>
      </c>
      <c r="B88" s="26">
        <f>B83+B84</f>
        <v>613.94700000000012</v>
      </c>
      <c r="C88" s="26">
        <f>C83+B84</f>
        <v>1163.4469999999999</v>
      </c>
      <c r="D88" s="26">
        <f>D83+B84</f>
        <v>1587.4269999999999</v>
      </c>
      <c r="E88" s="27">
        <f>E83+B84</f>
        <v>2537.6369999999997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61:M61"/>
    <mergeCell ref="L34:M34"/>
    <mergeCell ref="L35:M35"/>
    <mergeCell ref="L36:M36"/>
    <mergeCell ref="F71:G71"/>
    <mergeCell ref="A76:E79"/>
    <mergeCell ref="C68:D68"/>
    <mergeCell ref="L62:M62"/>
    <mergeCell ref="L63:M63"/>
    <mergeCell ref="L64:M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workbookViewId="0">
      <selection activeCell="A13" sqref="A13:M72"/>
    </sheetView>
  </sheetViews>
  <sheetFormatPr defaultRowHeight="15"/>
  <cols>
    <col min="1" max="1" width="15.85546875" customWidth="1"/>
    <col min="2" max="2" width="9.8554687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1"/>
      <c r="O1" s="1"/>
      <c r="P1" s="1"/>
      <c r="Q1" s="1"/>
    </row>
    <row r="2" spans="1:18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29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6" t="s">
        <v>54</v>
      </c>
      <c r="F4" s="17"/>
      <c r="G4" s="17"/>
      <c r="H4" s="16"/>
      <c r="I4" s="16"/>
      <c r="J4" s="16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6"/>
      <c r="B6" s="56"/>
      <c r="C6" s="56"/>
      <c r="D6" s="56"/>
      <c r="E6" s="56"/>
      <c r="F6" s="56"/>
      <c r="G6" s="53" t="s">
        <v>2</v>
      </c>
      <c r="H6" s="54"/>
      <c r="I6" s="54"/>
      <c r="J6" s="55"/>
      <c r="L6" s="1"/>
      <c r="M6" s="1"/>
      <c r="N6" s="1"/>
      <c r="O6" s="1"/>
      <c r="P6" s="1"/>
      <c r="Q6" s="1"/>
    </row>
    <row r="7" spans="1:18">
      <c r="A7" s="56"/>
      <c r="B7" s="56"/>
      <c r="C7" s="56"/>
      <c r="D7" s="56"/>
      <c r="E7" s="56"/>
      <c r="F7" s="56"/>
      <c r="G7" s="19" t="s">
        <v>3</v>
      </c>
      <c r="H7" s="19" t="s">
        <v>4</v>
      </c>
      <c r="I7" s="19" t="s">
        <v>5</v>
      </c>
      <c r="J7" s="19" t="s">
        <v>6</v>
      </c>
      <c r="L7" s="1"/>
      <c r="M7" s="1"/>
      <c r="N7" s="1"/>
      <c r="O7" s="1"/>
      <c r="P7" s="1"/>
      <c r="Q7" s="1"/>
    </row>
    <row r="8" spans="1:18">
      <c r="A8" s="18" t="s">
        <v>7</v>
      </c>
      <c r="B8" s="18"/>
      <c r="C8" s="18"/>
      <c r="D8" s="18"/>
      <c r="E8" s="18"/>
      <c r="F8" s="18"/>
      <c r="G8" s="41">
        <f>ROUND(($H$14+$H$14*0.1305*1.1+B88),2)</f>
        <v>1929.91</v>
      </c>
      <c r="H8" s="41">
        <f>ROUND(($H$14+$H$14*0.1305*1.1+C88),2)</f>
        <v>1929.91</v>
      </c>
      <c r="I8" s="41">
        <f>ROUND(($H$14+$H$14*0.1305*1.1+D88),2)</f>
        <v>1929.91</v>
      </c>
      <c r="J8" s="41">
        <f>ROUND(($H$14+$H$14*0.1305*1.1+E88),2)</f>
        <v>1929.91</v>
      </c>
      <c r="L8" s="1"/>
      <c r="M8" s="1"/>
      <c r="N8" s="1"/>
      <c r="O8" s="1"/>
      <c r="P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4"/>
      <c r="H10" s="34"/>
      <c r="I10" s="34"/>
      <c r="J10" s="34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0">
        <f>ROUND((K18+B23*K20+F71),3)</f>
        <v>1685.414</v>
      </c>
      <c r="I14" s="50"/>
      <c r="J14" s="4"/>
      <c r="K14" s="4"/>
      <c r="L14" s="28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7">
        <v>1076.6099999999999</v>
      </c>
      <c r="L18" s="57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0"/>
      <c r="L19" s="20"/>
      <c r="M19" s="3"/>
      <c r="N19" s="3"/>
      <c r="O19" s="3"/>
      <c r="P19" s="20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7">
        <v>307959.5</v>
      </c>
      <c r="L20" s="57"/>
      <c r="M20" s="4"/>
      <c r="N20" s="4"/>
      <c r="O20" s="4"/>
      <c r="P20" s="28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0"/>
      <c r="L21" s="20"/>
      <c r="M21" s="3"/>
      <c r="N21" s="3"/>
      <c r="O21" s="3"/>
      <c r="P21" s="44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8"/>
      <c r="Q22" s="28"/>
      <c r="R22" s="45"/>
    </row>
    <row r="23" spans="1:18">
      <c r="A23" s="3" t="s">
        <v>15</v>
      </c>
      <c r="B23" s="64">
        <v>1.9768978295281602E-3</v>
      </c>
      <c r="C23" s="64"/>
      <c r="E23" s="3"/>
      <c r="G23" s="3"/>
      <c r="H23" s="28"/>
      <c r="I23" s="3"/>
      <c r="J23" s="3"/>
      <c r="K23" s="3"/>
      <c r="L23" s="3"/>
      <c r="M23" s="3"/>
      <c r="N23" s="3"/>
      <c r="O23" s="3"/>
      <c r="P23" s="3"/>
      <c r="Q23" s="3"/>
      <c r="R23" s="45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6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8">
        <v>1999.854</v>
      </c>
      <c r="L25" s="48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48">
        <v>0</v>
      </c>
      <c r="G28" s="48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48">
        <f>SUM(L33:M37)</f>
        <v>1032.8593190000001</v>
      </c>
      <c r="G31" s="48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8">
        <v>3.5374059999999998</v>
      </c>
      <c r="M33" s="48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0">
        <v>569.89747599999998</v>
      </c>
      <c r="M34" s="70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0">
        <v>92.082821000000095</v>
      </c>
      <c r="M35" s="70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0">
        <v>260.24449900000002</v>
      </c>
      <c r="M36" s="70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0">
        <v>107.097117</v>
      </c>
      <c r="M37" s="7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0"/>
      <c r="M38" s="40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8">
        <v>351.149</v>
      </c>
      <c r="K39" s="48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8">
        <f>SUM(L45:M50)</f>
        <v>1869.8370000000002</v>
      </c>
      <c r="D42" s="4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5">
        <v>505.99200000000002</v>
      </c>
      <c r="M45" s="65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5">
        <v>387.8</v>
      </c>
      <c r="M46" s="65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5">
        <v>157.46299999999999</v>
      </c>
      <c r="M47" s="65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2"/>
      <c r="M48" s="42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6">
        <v>363.87099999999998</v>
      </c>
      <c r="M49" s="66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9">
        <v>454.71100000000001</v>
      </c>
      <c r="M50" s="69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8">
        <v>1285591.2409999999</v>
      </c>
      <c r="D53" s="4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4">
        <v>0</v>
      </c>
      <c r="D56" s="6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8">
        <f>SUM(L61:M65)</f>
        <v>829850.39200000011</v>
      </c>
      <c r="F59" s="4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0">
        <f>C42</f>
        <v>1869.8370000000002</v>
      </c>
      <c r="M61" s="50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1">
        <v>391380.2</v>
      </c>
      <c r="M62" s="51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1">
        <v>62356.118000000002</v>
      </c>
      <c r="M63" s="51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1">
        <v>280937.8</v>
      </c>
      <c r="M64" s="51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1">
        <v>93306.437000000005</v>
      </c>
      <c r="M65" s="51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8">
        <v>144219.6</v>
      </c>
      <c r="D68" s="4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9">
        <v>0</v>
      </c>
      <c r="G71" s="49"/>
      <c r="H71" s="4"/>
      <c r="I71" s="4"/>
      <c r="J71" s="4"/>
      <c r="K71" s="4"/>
      <c r="L71" s="28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0" t="s">
        <v>62</v>
      </c>
      <c r="B74" s="31"/>
      <c r="C74" s="31"/>
      <c r="D74" s="31"/>
      <c r="E74" s="3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7" t="s">
        <v>67</v>
      </c>
      <c r="B76" s="68"/>
      <c r="C76" s="68"/>
      <c r="D76" s="68"/>
      <c r="E76" s="6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>
      <c r="A77" s="68"/>
      <c r="B77" s="68"/>
      <c r="C77" s="68"/>
      <c r="D77" s="68"/>
      <c r="E77" s="6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8"/>
      <c r="B78" s="68"/>
      <c r="C78" s="68"/>
      <c r="D78" s="68"/>
      <c r="E78" s="6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8"/>
      <c r="B79" s="68"/>
      <c r="C79" s="68"/>
      <c r="D79" s="68"/>
      <c r="E79" s="6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5"/>
      <c r="B80" s="35"/>
      <c r="C80" s="35"/>
      <c r="D80" s="35"/>
      <c r="E80" s="3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32"/>
      <c r="B81" s="32"/>
      <c r="C81" s="32"/>
      <c r="D81" s="32"/>
      <c r="E81" s="32"/>
    </row>
    <row r="82" spans="1:17" ht="15.75" thickBot="1">
      <c r="A82" s="22" t="s">
        <v>63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>
      <c r="A83" s="11"/>
      <c r="B83" s="12" t="s">
        <v>3</v>
      </c>
      <c r="C83" s="13" t="s">
        <v>4</v>
      </c>
      <c r="D83" s="13" t="s">
        <v>5</v>
      </c>
      <c r="E83" s="14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3" t="s">
        <v>66</v>
      </c>
      <c r="B84" s="58">
        <f>B85+B86+B87</f>
        <v>2.5569999999999999</v>
      </c>
      <c r="C84" s="59"/>
      <c r="D84" s="59"/>
      <c r="E84" s="6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>
      <c r="A85" s="23" t="s">
        <v>59</v>
      </c>
      <c r="B85" s="71">
        <f>'сети РСК'!B85:E85</f>
        <v>0.99399999999999999</v>
      </c>
      <c r="C85" s="72"/>
      <c r="D85" s="72"/>
      <c r="E85" s="7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3" t="s">
        <v>60</v>
      </c>
      <c r="B86" s="71">
        <f>'сети РСК'!B86:E86</f>
        <v>0.28399999999999997</v>
      </c>
      <c r="C86" s="72"/>
      <c r="D86" s="72"/>
      <c r="E86" s="7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4" t="s">
        <v>61</v>
      </c>
      <c r="B87" s="71">
        <f>'сети РСК'!B87:E87</f>
        <v>1.2789999999999999</v>
      </c>
      <c r="C87" s="72"/>
      <c r="D87" s="72"/>
      <c r="E87" s="7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5" t="s">
        <v>52</v>
      </c>
      <c r="B88" s="26">
        <f>B84</f>
        <v>2.5569999999999999</v>
      </c>
      <c r="C88" s="26">
        <f>B84</f>
        <v>2.5569999999999999</v>
      </c>
      <c r="D88" s="26">
        <f>B84</f>
        <v>2.5569999999999999</v>
      </c>
      <c r="E88" s="33">
        <f>B84</f>
        <v>2.5569999999999999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61:M61"/>
    <mergeCell ref="L34:M34"/>
    <mergeCell ref="L35:M35"/>
    <mergeCell ref="L36:M36"/>
    <mergeCell ref="F71:G71"/>
    <mergeCell ref="A76:E79"/>
    <mergeCell ref="C68:D68"/>
    <mergeCell ref="L62:M62"/>
    <mergeCell ref="L63:M63"/>
    <mergeCell ref="L64:M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A13" sqref="A13:M72"/>
    </sheetView>
  </sheetViews>
  <sheetFormatPr defaultRowHeight="15"/>
  <cols>
    <col min="1" max="1" width="15.85546875" customWidth="1"/>
    <col min="2" max="2" width="11.28515625" customWidth="1"/>
    <col min="3" max="5" width="11.1406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1"/>
      <c r="O1" s="1"/>
      <c r="P1" s="1"/>
      <c r="Q1" s="1"/>
    </row>
    <row r="2" spans="1:18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29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6" t="s">
        <v>56</v>
      </c>
      <c r="F4" s="17"/>
      <c r="G4" s="17"/>
      <c r="H4" s="21"/>
      <c r="I4" s="2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6"/>
      <c r="B6" s="56"/>
      <c r="C6" s="56"/>
      <c r="D6" s="56"/>
      <c r="E6" s="56"/>
      <c r="F6" s="56"/>
      <c r="G6" s="53" t="s">
        <v>2</v>
      </c>
      <c r="H6" s="54"/>
      <c r="I6" s="54"/>
      <c r="J6" s="55"/>
      <c r="L6" s="1"/>
      <c r="M6" s="1"/>
      <c r="N6" s="1"/>
      <c r="O6" s="1"/>
      <c r="P6" s="1"/>
      <c r="Q6" s="1"/>
    </row>
    <row r="7" spans="1:18">
      <c r="A7" s="56"/>
      <c r="B7" s="56"/>
      <c r="C7" s="56"/>
      <c r="D7" s="56"/>
      <c r="E7" s="56"/>
      <c r="F7" s="56"/>
      <c r="G7" s="19" t="s">
        <v>3</v>
      </c>
      <c r="H7" s="19" t="s">
        <v>4</v>
      </c>
      <c r="I7" s="19" t="s">
        <v>5</v>
      </c>
      <c r="J7" s="19" t="s">
        <v>6</v>
      </c>
      <c r="L7" s="1"/>
      <c r="M7" s="1"/>
      <c r="N7" s="1"/>
      <c r="O7" s="1"/>
      <c r="P7" s="1"/>
      <c r="Q7" s="1"/>
    </row>
    <row r="8" spans="1:18">
      <c r="A8" s="18" t="s">
        <v>7</v>
      </c>
      <c r="B8" s="18"/>
      <c r="C8" s="18"/>
      <c r="D8" s="18"/>
      <c r="E8" s="18"/>
      <c r="F8" s="18"/>
      <c r="G8" s="47">
        <f>ROUND(($H$14+B87),2)</f>
        <v>1687.97</v>
      </c>
      <c r="H8" s="47">
        <f t="shared" ref="H8:J8" si="0">ROUND(($H$14+C87),2)</f>
        <v>1687.97</v>
      </c>
      <c r="I8" s="47">
        <f t="shared" si="0"/>
        <v>1687.97</v>
      </c>
      <c r="J8" s="47">
        <f t="shared" si="0"/>
        <v>1687.97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4"/>
      <c r="H10" s="34"/>
      <c r="I10" s="34"/>
      <c r="J10" s="34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0">
        <f>ROUND((K18+B23*K20+F71),3)</f>
        <v>1685.414</v>
      </c>
      <c r="I14" s="50"/>
      <c r="J14" s="4"/>
      <c r="K14" s="4"/>
      <c r="L14" s="28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7">
        <v>1076.6099999999999</v>
      </c>
      <c r="L18" s="57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0"/>
      <c r="L19" s="20"/>
      <c r="M19" s="3"/>
      <c r="N19" s="3"/>
      <c r="O19" s="3"/>
      <c r="P19" s="20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7">
        <v>307959.5</v>
      </c>
      <c r="L20" s="57"/>
      <c r="M20" s="4"/>
      <c r="N20" s="4"/>
      <c r="O20" s="4"/>
      <c r="P20" s="28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0"/>
      <c r="L21" s="20"/>
      <c r="M21" s="3"/>
      <c r="N21" s="3"/>
      <c r="O21" s="3"/>
      <c r="P21" s="44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8"/>
      <c r="Q22" s="28"/>
      <c r="R22" s="45"/>
    </row>
    <row r="23" spans="1:18">
      <c r="A23" s="3" t="s">
        <v>15</v>
      </c>
      <c r="B23" s="64">
        <v>1.9768978295281602E-3</v>
      </c>
      <c r="C23" s="64"/>
      <c r="E23" s="3"/>
      <c r="G23" s="3"/>
      <c r="H23" s="28"/>
      <c r="I23" s="3"/>
      <c r="J23" s="3"/>
      <c r="K23" s="3"/>
      <c r="L23" s="3"/>
      <c r="M23" s="3"/>
      <c r="N23" s="3"/>
      <c r="O23" s="3"/>
      <c r="P23" s="3"/>
      <c r="Q23" s="3"/>
      <c r="R23" s="45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6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8">
        <v>1999.854</v>
      </c>
      <c r="L25" s="48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48">
        <v>0</v>
      </c>
      <c r="G28" s="48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48">
        <f>SUM(L33:M37)</f>
        <v>1032.8593190000001</v>
      </c>
      <c r="G31" s="48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8">
        <v>3.5374059999999998</v>
      </c>
      <c r="M33" s="48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0">
        <v>569.89747599999998</v>
      </c>
      <c r="M34" s="70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0">
        <v>92.082821000000095</v>
      </c>
      <c r="M35" s="70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0">
        <v>260.24449900000002</v>
      </c>
      <c r="M36" s="70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0">
        <v>107.097117</v>
      </c>
      <c r="M37" s="7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0"/>
      <c r="M38" s="40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8">
        <v>351.149</v>
      </c>
      <c r="K39" s="48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8">
        <f>SUM(L45:M50)</f>
        <v>1869.8370000000002</v>
      </c>
      <c r="D42" s="4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5">
        <v>505.99200000000002</v>
      </c>
      <c r="M45" s="65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5">
        <v>387.8</v>
      </c>
      <c r="M46" s="65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5">
        <v>157.46299999999999</v>
      </c>
      <c r="M47" s="65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2"/>
      <c r="M48" s="42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6">
        <v>363.87099999999998</v>
      </c>
      <c r="M49" s="66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9">
        <v>454.71100000000001</v>
      </c>
      <c r="M50" s="69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8">
        <v>1285591.2409999999</v>
      </c>
      <c r="D53" s="4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4">
        <v>0</v>
      </c>
      <c r="D56" s="6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8">
        <f>SUM(L61:M65)</f>
        <v>829850.39200000011</v>
      </c>
      <c r="F59" s="4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0">
        <f>C42</f>
        <v>1869.8370000000002</v>
      </c>
      <c r="M61" s="50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1">
        <v>391380.2</v>
      </c>
      <c r="M62" s="51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1">
        <v>62356.118000000002</v>
      </c>
      <c r="M63" s="51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1">
        <v>280937.8</v>
      </c>
      <c r="M64" s="51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1">
        <v>93306.437000000005</v>
      </c>
      <c r="M65" s="51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8">
        <v>144219.6</v>
      </c>
      <c r="D68" s="4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9">
        <v>0</v>
      </c>
      <c r="G71" s="49"/>
      <c r="H71" s="4"/>
      <c r="I71" s="4"/>
      <c r="J71" s="4"/>
      <c r="K71" s="4"/>
      <c r="L71" s="28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>
      <c r="A73" s="4"/>
      <c r="B73" s="4"/>
      <c r="C73" s="4"/>
      <c r="D73" s="4"/>
      <c r="E73" s="4"/>
      <c r="F73" s="36"/>
      <c r="G73" s="36"/>
      <c r="H73" s="4"/>
      <c r="I73" s="4"/>
      <c r="J73" s="4"/>
      <c r="K73" s="4"/>
      <c r="L73" s="28"/>
      <c r="M73" s="4"/>
      <c r="N73" s="4"/>
      <c r="O73" s="4"/>
      <c r="P73" s="4"/>
      <c r="Q73" s="4"/>
    </row>
    <row r="74" spans="1:17">
      <c r="A74" s="4"/>
      <c r="B74" s="4"/>
      <c r="C74" s="4"/>
      <c r="D74" s="4"/>
      <c r="E74" s="4"/>
      <c r="F74" s="36"/>
      <c r="G74" s="36"/>
      <c r="H74" s="4"/>
      <c r="I74" s="4"/>
      <c r="J74" s="4"/>
      <c r="K74" s="4"/>
      <c r="L74" s="28"/>
      <c r="M74" s="4"/>
      <c r="N74" s="4"/>
      <c r="O74" s="4"/>
      <c r="P74" s="4"/>
      <c r="Q74" s="4"/>
    </row>
    <row r="75" spans="1:17">
      <c r="A75" s="4"/>
      <c r="B75" s="4"/>
      <c r="C75" s="4"/>
      <c r="D75" s="4"/>
      <c r="E75" s="4"/>
      <c r="F75" s="36"/>
      <c r="G75" s="36"/>
      <c r="H75" s="4"/>
      <c r="I75" s="4"/>
      <c r="J75" s="4"/>
      <c r="K75" s="4"/>
      <c r="L75" s="28"/>
      <c r="M75" s="4"/>
      <c r="N75" s="4"/>
      <c r="O75" s="4"/>
      <c r="P75" s="4"/>
      <c r="Q75" s="4"/>
    </row>
    <row r="76" spans="1:17">
      <c r="A76" s="4"/>
      <c r="B76" s="4"/>
      <c r="C76" s="4"/>
      <c r="D76" s="4"/>
      <c r="E76" s="4"/>
      <c r="F76" s="36"/>
      <c r="G76" s="36"/>
      <c r="H76" s="4"/>
      <c r="I76" s="4"/>
      <c r="J76" s="4"/>
      <c r="K76" s="4"/>
      <c r="L76" s="28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36"/>
      <c r="G77" s="36"/>
      <c r="H77" s="4"/>
      <c r="I77" s="4"/>
      <c r="J77" s="4"/>
      <c r="K77" s="4"/>
      <c r="L77" s="28"/>
      <c r="M77" s="4"/>
      <c r="N77" s="4"/>
      <c r="O77" s="4"/>
      <c r="P77" s="4"/>
      <c r="Q77" s="4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2" t="s">
        <v>50</v>
      </c>
      <c r="B80" s="1"/>
      <c r="C80" s="1"/>
      <c r="D80" s="1"/>
      <c r="E80" s="3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1"/>
      <c r="B82" s="12" t="s">
        <v>3</v>
      </c>
      <c r="C82" s="13" t="s">
        <v>4</v>
      </c>
      <c r="D82" s="13" t="s">
        <v>5</v>
      </c>
      <c r="E82" s="14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6" customHeight="1">
      <c r="A83" s="23" t="s">
        <v>66</v>
      </c>
      <c r="B83" s="58">
        <f>B84+B85+B86</f>
        <v>2.5569999999999999</v>
      </c>
      <c r="C83" s="59"/>
      <c r="D83" s="59"/>
      <c r="E83" s="6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30">
      <c r="A84" s="23" t="s">
        <v>59</v>
      </c>
      <c r="B84" s="71">
        <f>'по договорам купли-продажи'!B85:E85</f>
        <v>0.99399999999999999</v>
      </c>
      <c r="C84" s="72"/>
      <c r="D84" s="72"/>
      <c r="E84" s="7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3" t="s">
        <v>60</v>
      </c>
      <c r="B85" s="71">
        <f>'по договорам купли-продажи'!B86:E86</f>
        <v>0.28399999999999997</v>
      </c>
      <c r="C85" s="72"/>
      <c r="D85" s="72"/>
      <c r="E85" s="7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30.75" thickBot="1">
      <c r="A86" s="24" t="s">
        <v>61</v>
      </c>
      <c r="B86" s="71">
        <f>'по договорам купли-продажи'!B87:E87</f>
        <v>1.2789999999999999</v>
      </c>
      <c r="C86" s="72"/>
      <c r="D86" s="72"/>
      <c r="E86" s="7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5" t="s">
        <v>52</v>
      </c>
      <c r="B87" s="26">
        <f>B83</f>
        <v>2.5569999999999999</v>
      </c>
      <c r="C87" s="26">
        <f>B83</f>
        <v>2.5569999999999999</v>
      </c>
      <c r="D87" s="26">
        <f>B83</f>
        <v>2.5569999999999999</v>
      </c>
      <c r="E87" s="27">
        <f>B83</f>
        <v>2.5569999999999999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6:E86"/>
    <mergeCell ref="B83:E83"/>
    <mergeCell ref="B84:E84"/>
    <mergeCell ref="B85:E85"/>
    <mergeCell ref="L33:M33"/>
    <mergeCell ref="L34:M34"/>
    <mergeCell ref="L35:M35"/>
    <mergeCell ref="L36:M36"/>
    <mergeCell ref="L61:M61"/>
    <mergeCell ref="L37:M37"/>
    <mergeCell ref="J39:K39"/>
    <mergeCell ref="C42:D42"/>
    <mergeCell ref="L45:M45"/>
    <mergeCell ref="L46:M46"/>
    <mergeCell ref="L47:M47"/>
    <mergeCell ref="L49:M49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50:M50"/>
    <mergeCell ref="L64:M64"/>
    <mergeCell ref="L65:M65"/>
    <mergeCell ref="C68:D68"/>
    <mergeCell ref="F71:G71"/>
    <mergeCell ref="C53:D53"/>
    <mergeCell ref="C56:D56"/>
    <mergeCell ref="E59:F59"/>
    <mergeCell ref="L62:M62"/>
    <mergeCell ref="L63:M6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A13" sqref="A13:M72"/>
    </sheetView>
  </sheetViews>
  <sheetFormatPr defaultRowHeight="15"/>
  <cols>
    <col min="1" max="1" width="15.85546875" customWidth="1"/>
    <col min="2" max="2" width="9.8554687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1"/>
      <c r="O1" s="1"/>
      <c r="P1" s="1"/>
      <c r="Q1" s="1"/>
    </row>
    <row r="2" spans="1:18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29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6" t="s">
        <v>64</v>
      </c>
      <c r="F4" s="17"/>
      <c r="G4" s="17"/>
      <c r="H4" s="16"/>
      <c r="I4" s="16"/>
      <c r="J4" s="16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6"/>
      <c r="B6" s="56"/>
      <c r="C6" s="56"/>
      <c r="D6" s="56"/>
      <c r="E6" s="56"/>
      <c r="F6" s="56"/>
      <c r="G6" s="53" t="s">
        <v>2</v>
      </c>
      <c r="H6" s="54"/>
      <c r="I6" s="54"/>
      <c r="J6" s="55"/>
      <c r="L6" s="1"/>
      <c r="M6" s="1"/>
      <c r="N6" s="1"/>
      <c r="O6" s="1"/>
      <c r="P6" s="1"/>
      <c r="Q6" s="1"/>
    </row>
    <row r="7" spans="1:18">
      <c r="A7" s="56"/>
      <c r="B7" s="56"/>
      <c r="C7" s="56"/>
      <c r="D7" s="56"/>
      <c r="E7" s="56"/>
      <c r="F7" s="56"/>
      <c r="G7" s="19" t="s">
        <v>3</v>
      </c>
      <c r="H7" s="19" t="s">
        <v>4</v>
      </c>
      <c r="I7" s="19" t="s">
        <v>5</v>
      </c>
      <c r="J7" s="19" t="s">
        <v>6</v>
      </c>
      <c r="L7" s="1"/>
      <c r="N7" s="1"/>
      <c r="O7" s="1"/>
      <c r="P7" s="1"/>
      <c r="Q7" s="1"/>
    </row>
    <row r="8" spans="1:18">
      <c r="A8" s="18" t="s">
        <v>7</v>
      </c>
      <c r="B8" s="18"/>
      <c r="C8" s="18"/>
      <c r="D8" s="18"/>
      <c r="E8" s="18"/>
      <c r="F8" s="18"/>
      <c r="G8" s="43">
        <f>ROUND(($H$14+B88),2)</f>
        <v>1963.76</v>
      </c>
      <c r="H8" s="43">
        <f t="shared" ref="H8:J8" si="0">ROUND(($H$14+C88),2)</f>
        <v>1963.76</v>
      </c>
      <c r="I8" s="43">
        <f t="shared" si="0"/>
        <v>1963.76</v>
      </c>
      <c r="J8" s="43">
        <f t="shared" si="0"/>
        <v>1963.76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4"/>
      <c r="H10" s="34"/>
      <c r="I10" s="34"/>
      <c r="J10" s="34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0">
        <f>ROUND((K18+B23*K20+F71),3)</f>
        <v>1685.414</v>
      </c>
      <c r="I14" s="50"/>
      <c r="J14" s="4"/>
      <c r="K14" s="4"/>
      <c r="L14" s="28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7">
        <v>1076.6099999999999</v>
      </c>
      <c r="L18" s="57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0"/>
      <c r="L19" s="20"/>
      <c r="M19" s="3"/>
      <c r="N19" s="3"/>
      <c r="O19" s="3"/>
      <c r="P19" s="20" t="s">
        <v>69</v>
      </c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7">
        <v>307959.5</v>
      </c>
      <c r="L20" s="57"/>
      <c r="M20" s="4"/>
      <c r="N20" s="4"/>
      <c r="O20" s="4"/>
      <c r="P20" s="28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0"/>
      <c r="L21" s="20"/>
      <c r="M21" s="3"/>
      <c r="N21" s="3"/>
      <c r="O21" s="3"/>
      <c r="P21" s="44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8"/>
      <c r="Q22" s="28"/>
      <c r="R22" s="45"/>
    </row>
    <row r="23" spans="1:18">
      <c r="A23" s="3" t="s">
        <v>15</v>
      </c>
      <c r="B23" s="64">
        <v>1.9768978295281602E-3</v>
      </c>
      <c r="C23" s="64"/>
      <c r="E23" s="3"/>
      <c r="G23" s="3"/>
      <c r="H23" s="28"/>
      <c r="I23" s="3"/>
      <c r="J23" s="3"/>
      <c r="K23" s="3"/>
      <c r="L23" s="3"/>
      <c r="M23" s="3"/>
      <c r="N23" s="3"/>
      <c r="O23" s="3"/>
      <c r="P23" s="3"/>
      <c r="Q23" s="3"/>
      <c r="R23" s="45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6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8">
        <v>1999.854</v>
      </c>
      <c r="L25" s="48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48">
        <v>0</v>
      </c>
      <c r="G28" s="48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48">
        <f>SUM(L33:M37)</f>
        <v>1032.8593190000001</v>
      </c>
      <c r="G31" s="48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8">
        <v>3.5374059999999998</v>
      </c>
      <c r="M33" s="48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0">
        <v>569.89747599999998</v>
      </c>
      <c r="M34" s="70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0">
        <v>92.082821000000095</v>
      </c>
      <c r="M35" s="70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0">
        <v>260.24449900000002</v>
      </c>
      <c r="M36" s="70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0">
        <v>107.097117</v>
      </c>
      <c r="M37" s="7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0"/>
      <c r="M38" s="40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8">
        <v>351.149</v>
      </c>
      <c r="K39" s="48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8">
        <f>SUM(L45:M50)</f>
        <v>1869.8370000000002</v>
      </c>
      <c r="D42" s="4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5">
        <v>505.99200000000002</v>
      </c>
      <c r="M45" s="65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5">
        <v>387.8</v>
      </c>
      <c r="M46" s="65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5">
        <v>157.46299999999999</v>
      </c>
      <c r="M47" s="65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2"/>
      <c r="M48" s="42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6">
        <v>363.87099999999998</v>
      </c>
      <c r="M49" s="66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9">
        <v>454.71100000000001</v>
      </c>
      <c r="M50" s="69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8">
        <v>1285591.2409999999</v>
      </c>
      <c r="D53" s="4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4">
        <v>0</v>
      </c>
      <c r="D56" s="6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8">
        <f>SUM(L61:M65)</f>
        <v>829850.39200000011</v>
      </c>
      <c r="F59" s="4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0">
        <f>C42</f>
        <v>1869.8370000000002</v>
      </c>
      <c r="M61" s="50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1">
        <v>391380.2</v>
      </c>
      <c r="M62" s="51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1">
        <v>62356.118000000002</v>
      </c>
      <c r="M63" s="51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1">
        <v>280937.8</v>
      </c>
      <c r="M64" s="51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1">
        <v>93306.437000000005</v>
      </c>
      <c r="M65" s="51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8">
        <v>144219.6</v>
      </c>
      <c r="D68" s="4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9">
        <v>0</v>
      </c>
      <c r="G71" s="49"/>
      <c r="H71" s="4"/>
      <c r="I71" s="4"/>
      <c r="J71" s="4"/>
      <c r="K71" s="4"/>
      <c r="L71" s="28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>
      <c r="A73" s="4"/>
      <c r="B73" s="4"/>
      <c r="C73" s="4"/>
      <c r="D73" s="4"/>
      <c r="E73" s="4"/>
      <c r="F73" s="36"/>
      <c r="G73" s="36"/>
      <c r="H73" s="4"/>
      <c r="I73" s="4"/>
      <c r="J73" s="4"/>
      <c r="K73" s="4"/>
      <c r="L73" s="28"/>
      <c r="M73" s="4"/>
      <c r="N73" s="4"/>
      <c r="O73" s="4"/>
      <c r="P73" s="4"/>
      <c r="Q73" s="4"/>
    </row>
    <row r="74" spans="1:17">
      <c r="A74" s="4"/>
      <c r="B74" s="4"/>
      <c r="C74" s="4"/>
      <c r="D74" s="4"/>
      <c r="E74" s="4"/>
      <c r="F74" s="36"/>
      <c r="G74" s="36"/>
      <c r="H74" s="4"/>
      <c r="I74" s="4"/>
      <c r="J74" s="4"/>
      <c r="K74" s="4"/>
      <c r="L74" s="28"/>
      <c r="M74" s="4"/>
      <c r="N74" s="4"/>
      <c r="O74" s="4"/>
      <c r="P74" s="4"/>
      <c r="Q74" s="4"/>
    </row>
    <row r="75" spans="1:17">
      <c r="A75" s="4"/>
      <c r="B75" s="4"/>
      <c r="C75" s="4"/>
      <c r="D75" s="4"/>
      <c r="E75" s="4"/>
      <c r="F75" s="36"/>
      <c r="G75" s="36"/>
      <c r="H75" s="4"/>
      <c r="I75" s="4"/>
      <c r="J75" s="4"/>
      <c r="K75" s="4"/>
      <c r="L75" s="28"/>
      <c r="M75" s="4"/>
      <c r="N75" s="4"/>
      <c r="O75" s="4"/>
      <c r="P75" s="4"/>
      <c r="Q75" s="4"/>
    </row>
    <row r="76" spans="1:17">
      <c r="A76" s="4"/>
      <c r="B76" s="4"/>
      <c r="C76" s="4"/>
      <c r="D76" s="4"/>
      <c r="E76" s="4"/>
      <c r="F76" s="36"/>
      <c r="G76" s="36"/>
      <c r="H76" s="4"/>
      <c r="I76" s="4"/>
      <c r="J76" s="4"/>
      <c r="K76" s="4"/>
      <c r="L76" s="28"/>
      <c r="M76" s="4"/>
      <c r="N76" s="4"/>
      <c r="O76" s="4"/>
      <c r="P76" s="4"/>
      <c r="Q76" s="4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2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1"/>
      <c r="B82" s="12" t="s">
        <v>3</v>
      </c>
      <c r="C82" s="13" t="s">
        <v>4</v>
      </c>
      <c r="D82" s="13" t="s">
        <v>5</v>
      </c>
      <c r="E82" s="14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5" t="s">
        <v>51</v>
      </c>
      <c r="B83" s="58">
        <v>275.79000000000002</v>
      </c>
      <c r="C83" s="59"/>
      <c r="D83" s="59"/>
      <c r="E83" s="6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3" t="s">
        <v>66</v>
      </c>
      <c r="B84" s="58">
        <f>B85+B86+B87</f>
        <v>2.5569999999999999</v>
      </c>
      <c r="C84" s="59"/>
      <c r="D84" s="59"/>
      <c r="E84" s="6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>
      <c r="A85" s="23" t="s">
        <v>59</v>
      </c>
      <c r="B85" s="71">
        <f>'для ОАО "Оборонэнергосбыт"'!B84:E84</f>
        <v>0.99399999999999999</v>
      </c>
      <c r="C85" s="72"/>
      <c r="D85" s="72"/>
      <c r="E85" s="7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3" t="s">
        <v>60</v>
      </c>
      <c r="B86" s="71">
        <f>'для ОАО "Оборонэнергосбыт"'!B85:E85</f>
        <v>0.28399999999999997</v>
      </c>
      <c r="C86" s="72"/>
      <c r="D86" s="72"/>
      <c r="E86" s="73"/>
    </row>
    <row r="87" spans="1:17" ht="30.75" thickBot="1">
      <c r="A87" s="24" t="s">
        <v>61</v>
      </c>
      <c r="B87" s="71">
        <f>'для ОАО "Оборонэнергосбыт"'!B86:E86</f>
        <v>1.2789999999999999</v>
      </c>
      <c r="C87" s="72"/>
      <c r="D87" s="72"/>
      <c r="E87" s="7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5" t="s">
        <v>52</v>
      </c>
      <c r="B88" s="26">
        <f>B83+B84</f>
        <v>278.34700000000004</v>
      </c>
      <c r="C88" s="26">
        <f>B83+B84</f>
        <v>278.34700000000004</v>
      </c>
      <c r="D88" s="26">
        <f>B83+B84</f>
        <v>278.34700000000004</v>
      </c>
      <c r="E88" s="26">
        <f>B83+B84</f>
        <v>278.34700000000004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workbookViewId="0">
      <selection activeCell="G8" sqref="G8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1"/>
      <c r="O1" s="1"/>
      <c r="P1" s="1"/>
      <c r="Q1" s="1"/>
    </row>
    <row r="2" spans="1:18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29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6" t="s">
        <v>65</v>
      </c>
      <c r="F4" s="17"/>
      <c r="G4" s="17"/>
      <c r="H4" s="16"/>
      <c r="I4" s="16"/>
      <c r="J4" s="16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6"/>
      <c r="B6" s="56"/>
      <c r="C6" s="56"/>
      <c r="D6" s="56"/>
      <c r="E6" s="56"/>
      <c r="F6" s="56"/>
      <c r="G6" s="53" t="s">
        <v>2</v>
      </c>
      <c r="H6" s="54"/>
      <c r="I6" s="54"/>
      <c r="J6" s="55"/>
      <c r="L6" s="1"/>
      <c r="M6" s="1"/>
      <c r="N6" s="1"/>
      <c r="O6" s="1"/>
      <c r="P6" s="1"/>
      <c r="Q6" s="1"/>
    </row>
    <row r="7" spans="1:18">
      <c r="A7" s="56"/>
      <c r="B7" s="56"/>
      <c r="C7" s="56"/>
      <c r="D7" s="56"/>
      <c r="E7" s="56"/>
      <c r="F7" s="56"/>
      <c r="G7" s="19" t="s">
        <v>3</v>
      </c>
      <c r="H7" s="19" t="s">
        <v>4</v>
      </c>
      <c r="I7" s="19" t="s">
        <v>5</v>
      </c>
      <c r="J7" s="19" t="s">
        <v>6</v>
      </c>
      <c r="L7" s="1"/>
      <c r="M7" s="1"/>
      <c r="N7" s="1"/>
      <c r="O7" s="1"/>
      <c r="P7" s="1"/>
      <c r="Q7" s="1"/>
    </row>
    <row r="8" spans="1:18">
      <c r="A8" s="18" t="s">
        <v>7</v>
      </c>
      <c r="B8" s="18"/>
      <c r="C8" s="18"/>
      <c r="D8" s="18"/>
      <c r="E8" s="18"/>
      <c r="F8" s="18"/>
      <c r="G8" s="41">
        <f>ROUND(($H$14+$H$14*0.088*1.11+B87),2)</f>
        <v>1852.6</v>
      </c>
      <c r="H8" s="41">
        <f t="shared" ref="H8:J8" si="0">ROUND(($H$14+$H$14*0.088*1.11+C87),2)</f>
        <v>1852.6</v>
      </c>
      <c r="I8" s="41">
        <f t="shared" si="0"/>
        <v>1852.6</v>
      </c>
      <c r="J8" s="41">
        <f t="shared" si="0"/>
        <v>1852.6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4"/>
      <c r="H10" s="34"/>
      <c r="I10" s="34"/>
      <c r="J10" s="34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0">
        <f>ROUND((K18+B23*K20+F71),3)</f>
        <v>1685.414</v>
      </c>
      <c r="I14" s="50"/>
      <c r="J14" s="4"/>
      <c r="K14" s="4"/>
      <c r="L14" s="28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7">
        <v>1076.6099999999999</v>
      </c>
      <c r="L18" s="57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0"/>
      <c r="L19" s="20"/>
      <c r="M19" s="3"/>
      <c r="N19" s="3"/>
      <c r="O19" s="3"/>
      <c r="P19" s="20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7">
        <v>307959.5</v>
      </c>
      <c r="L20" s="57"/>
      <c r="M20" s="4"/>
      <c r="N20" s="4"/>
      <c r="O20" s="4"/>
      <c r="P20" s="28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0"/>
      <c r="L21" s="20"/>
      <c r="M21" s="3"/>
      <c r="N21" s="3"/>
      <c r="O21" s="3"/>
      <c r="P21" s="44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8"/>
      <c r="Q22" s="28"/>
      <c r="R22" s="45"/>
    </row>
    <row r="23" spans="1:18">
      <c r="A23" s="3" t="s">
        <v>15</v>
      </c>
      <c r="B23" s="64">
        <v>1.9768978295281602E-3</v>
      </c>
      <c r="C23" s="64"/>
      <c r="E23" s="3"/>
      <c r="G23" s="3"/>
      <c r="H23" s="28"/>
      <c r="I23" s="3"/>
      <c r="J23" s="3"/>
      <c r="K23" s="3"/>
      <c r="L23" s="3"/>
      <c r="M23" s="3"/>
      <c r="N23" s="3"/>
      <c r="O23" s="3"/>
      <c r="P23" s="3"/>
      <c r="Q23" s="3"/>
      <c r="R23" s="45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6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8">
        <v>1999.854</v>
      </c>
      <c r="L25" s="48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48">
        <v>0</v>
      </c>
      <c r="G28" s="48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48">
        <f>SUM(L33:M37)</f>
        <v>1032.8593190000001</v>
      </c>
      <c r="G31" s="48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8">
        <v>3.5374059999999998</v>
      </c>
      <c r="M33" s="48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0">
        <v>569.89747599999998</v>
      </c>
      <c r="M34" s="70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0">
        <v>92.082821000000095</v>
      </c>
      <c r="M35" s="70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0">
        <v>260.24449900000002</v>
      </c>
      <c r="M36" s="70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0">
        <v>107.097117</v>
      </c>
      <c r="M37" s="7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0"/>
      <c r="M38" s="40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8">
        <v>351.149</v>
      </c>
      <c r="K39" s="48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8">
        <f>SUM(L45:M50)</f>
        <v>1869.8370000000002</v>
      </c>
      <c r="D42" s="4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5">
        <v>505.99200000000002</v>
      </c>
      <c r="M45" s="65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5">
        <v>387.8</v>
      </c>
      <c r="M46" s="65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5">
        <v>157.46299999999999</v>
      </c>
      <c r="M47" s="65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2"/>
      <c r="M48" s="42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6">
        <v>363.87099999999998</v>
      </c>
      <c r="M49" s="66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9">
        <v>454.71100000000001</v>
      </c>
      <c r="M50" s="69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8">
        <v>1285591.2409999999</v>
      </c>
      <c r="D53" s="4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4">
        <v>0</v>
      </c>
      <c r="D56" s="6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8">
        <f>SUM(L61:M65)</f>
        <v>829850.39200000011</v>
      </c>
      <c r="F59" s="4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0">
        <f>C42</f>
        <v>1869.8370000000002</v>
      </c>
      <c r="M61" s="50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1">
        <v>391380.2</v>
      </c>
      <c r="M62" s="51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1">
        <v>62356.118000000002</v>
      </c>
      <c r="M63" s="51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1">
        <v>280937.8</v>
      </c>
      <c r="M64" s="51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1">
        <v>93306.437000000005</v>
      </c>
      <c r="M65" s="51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8">
        <v>144219.6</v>
      </c>
      <c r="D68" s="4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9">
        <v>0</v>
      </c>
      <c r="G71" s="49"/>
      <c r="H71" s="4"/>
      <c r="I71" s="4"/>
      <c r="J71" s="4"/>
      <c r="K71" s="4"/>
      <c r="L71" s="28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 ht="15" customHeight="1">
      <c r="A73" s="67" t="s">
        <v>68</v>
      </c>
      <c r="B73" s="68"/>
      <c r="C73" s="68"/>
      <c r="D73" s="68"/>
      <c r="E73" s="68"/>
      <c r="F73" s="36"/>
      <c r="G73" s="36"/>
      <c r="H73" s="4"/>
      <c r="I73" s="4"/>
      <c r="J73" s="4"/>
      <c r="K73" s="4"/>
      <c r="L73" s="28"/>
      <c r="M73" s="4"/>
      <c r="N73" s="4"/>
      <c r="O73" s="4"/>
      <c r="P73" s="4"/>
      <c r="Q73" s="4"/>
    </row>
    <row r="74" spans="1:17">
      <c r="A74" s="68"/>
      <c r="B74" s="68"/>
      <c r="C74" s="68"/>
      <c r="D74" s="68"/>
      <c r="E74" s="68"/>
      <c r="F74" s="36"/>
      <c r="G74" s="36"/>
      <c r="H74" s="4"/>
      <c r="I74" s="4"/>
      <c r="J74" s="4"/>
      <c r="K74" s="4"/>
      <c r="L74" s="28"/>
      <c r="M74" s="4"/>
      <c r="N74" s="4"/>
      <c r="O74" s="4"/>
      <c r="P74" s="4"/>
      <c r="Q74" s="4"/>
    </row>
    <row r="75" spans="1:17">
      <c r="A75" s="68"/>
      <c r="B75" s="68"/>
      <c r="C75" s="68"/>
      <c r="D75" s="68"/>
      <c r="E75" s="68"/>
      <c r="F75" s="36"/>
      <c r="G75" s="36"/>
      <c r="H75" s="4"/>
      <c r="I75" s="4"/>
      <c r="J75" s="4"/>
      <c r="K75" s="4"/>
      <c r="L75" s="28"/>
      <c r="M75" s="4"/>
      <c r="N75" s="4"/>
      <c r="O75" s="4"/>
      <c r="P75" s="4"/>
      <c r="Q75" s="4"/>
    </row>
    <row r="76" spans="1:17">
      <c r="A76" s="68"/>
      <c r="B76" s="68"/>
      <c r="C76" s="68"/>
      <c r="D76" s="68"/>
      <c r="E76" s="68"/>
      <c r="F76" s="36"/>
      <c r="G76" s="36"/>
      <c r="H76" s="4"/>
      <c r="I76" s="4"/>
      <c r="J76" s="4"/>
      <c r="K76" s="4"/>
      <c r="L76" s="28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36"/>
      <c r="G77" s="36"/>
      <c r="H77" s="4"/>
      <c r="I77" s="4"/>
      <c r="J77" s="4"/>
      <c r="K77" s="4"/>
      <c r="L77" s="28"/>
      <c r="M77" s="4"/>
      <c r="N77" s="4"/>
      <c r="O77" s="4"/>
      <c r="P77" s="4"/>
      <c r="Q77" s="4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2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1"/>
      <c r="B82" s="12" t="s">
        <v>3</v>
      </c>
      <c r="C82" s="13" t="s">
        <v>4</v>
      </c>
      <c r="D82" s="13" t="s">
        <v>5</v>
      </c>
      <c r="E82" s="14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3" t="s">
        <v>66</v>
      </c>
      <c r="B83" s="58">
        <f>B84+B85+B86</f>
        <v>2.5569999999999999</v>
      </c>
      <c r="C83" s="59"/>
      <c r="D83" s="59"/>
      <c r="E83" s="6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3" t="s">
        <v>59</v>
      </c>
      <c r="B84" s="74">
        <f>'для РСК(в пределах норм.)'!B85:E85</f>
        <v>0.99399999999999999</v>
      </c>
      <c r="C84" s="75"/>
      <c r="D84" s="75"/>
      <c r="E84" s="7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3" t="s">
        <v>60</v>
      </c>
      <c r="B85" s="74">
        <f>'для РСК(в пределах норм.)'!B86:E86</f>
        <v>0.28399999999999997</v>
      </c>
      <c r="C85" s="75"/>
      <c r="D85" s="75"/>
      <c r="E85" s="76"/>
    </row>
    <row r="86" spans="1:17" ht="30.75" thickBot="1">
      <c r="A86" s="24" t="s">
        <v>61</v>
      </c>
      <c r="B86" s="74">
        <f>'для РСК(в пределах норм.)'!B87:E87</f>
        <v>1.2789999999999999</v>
      </c>
      <c r="C86" s="75"/>
      <c r="D86" s="75"/>
      <c r="E86" s="7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5" t="s">
        <v>52</v>
      </c>
      <c r="B87" s="26">
        <f>B83</f>
        <v>2.5569999999999999</v>
      </c>
      <c r="C87" s="26">
        <f>B83</f>
        <v>2.5569999999999999</v>
      </c>
      <c r="D87" s="26">
        <f>B83</f>
        <v>2.5569999999999999</v>
      </c>
      <c r="E87" s="26">
        <f>B83</f>
        <v>2.5569999999999999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2014-12-12T07:47:18Z</dcterms:modified>
</cp:coreProperties>
</file>