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  <sheet name="Лист1" sheetId="11" r:id="rId7"/>
  </sheets>
  <calcPr calcId="125725"/>
</workbook>
</file>

<file path=xl/calcChain.xml><?xml version="1.0" encoding="utf-8"?>
<calcChain xmlns="http://schemas.openxmlformats.org/spreadsheetml/2006/main">
  <c r="G8" i="1"/>
  <c r="H8"/>
  <c r="I8"/>
  <c r="J8"/>
  <c r="G8" i="10"/>
  <c r="G8" i="9"/>
  <c r="L61" i="10" l="1"/>
  <c r="E59" s="1"/>
  <c r="C42"/>
  <c r="F31"/>
  <c r="H14"/>
  <c r="C42" i="9"/>
  <c r="L61" s="1"/>
  <c r="E59" s="1"/>
  <c r="F31"/>
  <c r="H14"/>
  <c r="C42" i="8"/>
  <c r="L61" s="1"/>
  <c r="E59" s="1"/>
  <c r="F31"/>
  <c r="H14"/>
  <c r="C42" i="7"/>
  <c r="L61" s="1"/>
  <c r="E59" s="1"/>
  <c r="F31"/>
  <c r="H14"/>
  <c r="C42" i="6"/>
  <c r="L61" s="1"/>
  <c r="E59" s="1"/>
  <c r="F31"/>
  <c r="H14"/>
  <c r="E59" i="1" l="1"/>
  <c r="B84" l="1"/>
  <c r="H14"/>
  <c r="C42"/>
  <c r="F31" l="1"/>
  <c r="L61" l="1"/>
  <c r="B87" i="6" l="1"/>
  <c r="B87" i="7" s="1"/>
  <c r="B86" i="8" s="1"/>
  <c r="B87" i="9" s="1"/>
  <c r="B86" i="6"/>
  <c r="B86" i="7" s="1"/>
  <c r="B85" i="8" s="1"/>
  <c r="B86" i="9" s="1"/>
  <c r="B85" i="6"/>
  <c r="B85" i="7" s="1"/>
  <c r="B84" i="8" s="1"/>
  <c r="B88" i="1"/>
  <c r="B85" i="9" l="1"/>
  <c r="B84" i="10" s="1"/>
  <c r="B85"/>
  <c r="B86"/>
  <c r="B83" l="1"/>
  <c r="E87" s="1"/>
  <c r="J8" s="1"/>
  <c r="B87" l="1"/>
  <c r="D87"/>
  <c r="I8" s="1"/>
  <c r="C87"/>
  <c r="H8" s="1"/>
  <c r="B84" i="9" l="1"/>
  <c r="B84" i="7"/>
  <c r="B84" i="6"/>
  <c r="B83" i="8"/>
  <c r="E87" l="1"/>
  <c r="J8" s="1"/>
  <c r="D87"/>
  <c r="I8" s="1"/>
  <c r="C87"/>
  <c r="H8" s="1"/>
  <c r="B87"/>
  <c r="G8" s="1"/>
  <c r="D88" i="9"/>
  <c r="I8" s="1"/>
  <c r="E88" l="1"/>
  <c r="J8" s="1"/>
  <c r="B88"/>
  <c r="C88"/>
  <c r="H8" s="1"/>
  <c r="E88" i="7" l="1"/>
  <c r="J8" s="1"/>
  <c r="E88" i="6"/>
  <c r="J8" s="1"/>
  <c r="E88" i="1"/>
  <c r="B88" i="7"/>
  <c r="G8" s="1"/>
  <c r="C88"/>
  <c r="H8" s="1"/>
  <c r="D88"/>
  <c r="I8" s="1"/>
  <c r="C88" i="1"/>
  <c r="D88"/>
  <c r="B88" i="6"/>
  <c r="G8" s="1"/>
  <c r="C88"/>
  <c r="H8" s="1"/>
  <c r="D88"/>
  <c r="I8" s="1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<sst xmlns="http://schemas.openxmlformats.org/spreadsheetml/2006/main" count="412" uniqueCount="71">
  <si>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</si>
  <si>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</si>
  <si>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</si>
  <si>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</si>
  <si>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</si>
  <si>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</si>
  <si>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</si>
  <si>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</si>
  <si>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</si>
  <si>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</si>
  <si>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</si>
  <si>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</si>
  <si>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</si>
  <si>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</si>
  <si>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</si>
  <si>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</si>
  <si>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</si>
  <si>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</si>
  <si>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</si>
  <si>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</si>
  <si>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</si>
  <si>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</si>
  <si>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</si>
  <si>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</si>
  <si>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</si>
  <si>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</si>
  <si>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</si>
  <si>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</si>
  <si>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</si>
  <si>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</si>
  <si>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</si>
  <si>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</si>
  <si>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</si>
  <si>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</si>
  <si>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</si>
  <si>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</si>
  <si>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</si>
  <si>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</si>
  <si>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</si>
  <si>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</si>
  <si>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</si>
  <si>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</si>
  <si>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</si>
  <si>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</si>
  <si>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</si>
  <si>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</si>
  <si>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</si>
  <si>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</si>
  <si>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</si>
  <si>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</si>
  <si>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</si>
  <si>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</si>
  <si>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</si>
  <si>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</si>
  <si>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</si>
  <si>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</si>
  <si>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</si>
  <si>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</si>
  <si>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</si>
  <si>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</si>
  <si>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</si>
  <si>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</si>
  <si>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</si>
  <si>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</si>
  <si>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</si>
  <si>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</si>
  <si>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</si>
  <si>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</si>
  <si>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</si>
  <si>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</si>
  <si>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Октябрь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</si>
</sst>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000000000000"/>
    <numFmt numFmtId="166" formatCode="0.0000000000"/>
    <numFmt numFmtId="167" formatCode="0.00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4" fontId="0" fillId="0" borderId="2" xfId="0" applyNumberFormat="1" applyBorder="1"/>
    <xf numFmtId="4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O20" sqref="O20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140625" customWidth="1"/>
    <col min="16" max="16" width="19.7109375" customWidth="1"/>
    <col min="17" max="17" width="12" customWidth="1"/>
    <col min="18" max="18" width="31.85546875" customWidth="1"/>
    <col min="19" max="19" width="9.85546875" bestFit="1" customWidth="1"/>
  </cols>
  <sheetData>
    <row r="1" spans="1:1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9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9">
      <c r="A7" s="73"/>
      <c r="B7" s="73"/>
      <c r="C7" s="73"/>
      <c r="D7" s="73"/>
      <c r="E7" s="73"/>
      <c r="F7" s="73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5">
        <f>ROUND(($H$14+$H$14*0.1407*1.1+B88),2)</f>
        <v>2980.04</v>
      </c>
      <c r="H8" s="45">
        <f>ROUND(($H$14+$H$14*0.1407*1.1+C88),2)</f>
        <v>3536.26</v>
      </c>
      <c r="I8" s="45">
        <f>ROUND(($H$14+$H$14*0.1407*1.1+D88),2)</f>
        <v>4253.2</v>
      </c>
      <c r="J8" s="45">
        <f>ROUND(($H$14+$H$14*0.1407*1.1+E88),2)</f>
        <v>5240.75</v>
      </c>
      <c r="L8" s="1"/>
      <c r="M8" s="1"/>
      <c r="N8" s="1"/>
      <c r="P8" s="36"/>
      <c r="Q8" s="36"/>
      <c r="R8" s="36"/>
      <c r="S8" s="36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9">
        <v>794.07</v>
      </c>
      <c r="C83" s="40">
        <v>1350.29</v>
      </c>
      <c r="D83" s="40">
        <v>2067.23</v>
      </c>
      <c r="E83" s="41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67</v>
      </c>
      <c r="B84" s="58">
        <f>B85+B86+B87</f>
        <v>2.4910000000000001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61">
        <v>0.878</v>
      </c>
      <c r="C85" s="62"/>
      <c r="D85" s="62"/>
      <c r="E85" s="63"/>
      <c r="F85" s="4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61">
        <v>0.251</v>
      </c>
      <c r="C86" s="62"/>
      <c r="D86" s="62"/>
      <c r="E86" s="63"/>
      <c r="F86" s="4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9">
        <v>1.3620000000000001</v>
      </c>
      <c r="C87" s="50"/>
      <c r="D87" s="50"/>
      <c r="E87" s="51"/>
      <c r="F87" s="4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796.56100000000004</v>
      </c>
      <c r="C88" s="27">
        <f>C83+B84</f>
        <v>1352.7809999999999</v>
      </c>
      <c r="D88" s="27">
        <f>D83+B84</f>
        <v>2069.721</v>
      </c>
      <c r="E88" s="28">
        <f>E83+B84</f>
        <v>3057.2710000000002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opLeftCell="A79" zoomScale="80" zoomScaleNormal="80" workbookViewId="0">
      <selection activeCell="B84" sqref="B84:E84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  <c r="R6" s="1"/>
      <c r="S6" s="1"/>
    </row>
    <row r="7" spans="1:19">
      <c r="A7" s="73"/>
      <c r="B7" s="73"/>
      <c r="C7" s="73"/>
      <c r="D7" s="73"/>
      <c r="E7" s="73"/>
      <c r="F7" s="7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45">
        <f>ROUND(($H$14+$H$14*0.1407*1.1+B88),2)</f>
        <v>2797.36</v>
      </c>
      <c r="H8" s="10">
        <f>ROUND(($H$14+$H$14*0.1407*1.1+C88),2)</f>
        <v>3346.86</v>
      </c>
      <c r="I8" s="10">
        <f>ROUND(($H$14+$H$14*0.1407*1.1+D88),2)</f>
        <v>3770.84</v>
      </c>
      <c r="J8" s="10">
        <f>ROUND(($H$14+$H$14*0.1407*1.1+E88),2)</f>
        <v>4721.05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9">
        <v>611.3900000000001</v>
      </c>
      <c r="C83" s="40">
        <v>1160.8899999999999</v>
      </c>
      <c r="D83" s="40">
        <v>1584.87</v>
      </c>
      <c r="E83" s="41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58">
        <f>B85+B86+B87</f>
        <v>2.4910000000000001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75">
        <f>'сети РСК'!B85:E85</f>
        <v>0.878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5">
        <f>'сети РСК'!B86:E86</f>
        <v>0.251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8">
        <f>'сети РСК'!B87:E87</f>
        <v>1.3620000000000001</v>
      </c>
      <c r="C87" s="79"/>
      <c r="D87" s="79"/>
      <c r="E87" s="8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613.88100000000009</v>
      </c>
      <c r="C88" s="27">
        <f>C83+B84</f>
        <v>1163.3809999999999</v>
      </c>
      <c r="D88" s="27">
        <f>D83+B84</f>
        <v>1587.3609999999999</v>
      </c>
      <c r="E88" s="28">
        <f>E83+B84</f>
        <v>2537.5709999999999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71:G71"/>
    <mergeCell ref="A76:E79"/>
    <mergeCell ref="C68:D68"/>
    <mergeCell ref="L62:M62"/>
    <mergeCell ref="L63:M63"/>
    <mergeCell ref="L64:M64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A11" sqref="A11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7">
      <c r="A7" s="73"/>
      <c r="B7" s="73"/>
      <c r="C7" s="73"/>
      <c r="D7" s="73"/>
      <c r="E7" s="73"/>
      <c r="F7" s="7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7">
      <c r="A8" s="19" t="s">
        <v>7</v>
      </c>
      <c r="B8" s="19"/>
      <c r="C8" s="19"/>
      <c r="D8" s="19"/>
      <c r="E8" s="19"/>
      <c r="F8" s="19"/>
      <c r="G8" s="10">
        <f>ROUND(($H$14+$H$14*0.1407*1.1+B88),2)</f>
        <v>2185.9699999999998</v>
      </c>
      <c r="H8" s="10">
        <f>ROUND(($H$14+$H$14*0.1407*1.1+C88),2)</f>
        <v>2185.9699999999998</v>
      </c>
      <c r="I8" s="10">
        <f>ROUND(($H$14+$H$14*0.1407*1.1+D88),2)</f>
        <v>2185.9699999999998</v>
      </c>
      <c r="J8" s="10">
        <f>ROUND(($H$14+$H$14*0.1407*1.1+E88),2)</f>
        <v>2185.9699999999998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7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6" t="s">
        <v>68</v>
      </c>
      <c r="B76" s="67"/>
      <c r="C76" s="67"/>
      <c r="D76" s="67"/>
      <c r="E76" s="6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7"/>
      <c r="B77" s="67"/>
      <c r="C77" s="67"/>
      <c r="D77" s="67"/>
      <c r="E77" s="6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7"/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7"/>
      <c r="B79" s="67"/>
      <c r="C79" s="67"/>
      <c r="D79" s="67"/>
      <c r="E79" s="6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7"/>
      <c r="B80" s="37"/>
      <c r="C80" s="37"/>
      <c r="D80" s="37"/>
      <c r="E80" s="3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58">
        <f>B85+B86+B87</f>
        <v>2.4910000000000001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75">
        <f>'с шин станций'!B85:E85</f>
        <v>0.878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5">
        <f>'с шин станций'!B86:E86</f>
        <v>0.251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8">
        <f>'с шин станций'!B87:E87</f>
        <v>1.3620000000000001</v>
      </c>
      <c r="C87" s="79"/>
      <c r="D87" s="79"/>
      <c r="E87" s="8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2.4910000000000001</v>
      </c>
      <c r="C88" s="27">
        <f>B84</f>
        <v>2.4910000000000001</v>
      </c>
      <c r="D88" s="27">
        <f>B84</f>
        <v>2.4910000000000001</v>
      </c>
      <c r="E88" s="34">
        <f>B84</f>
        <v>2.4910000000000001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71:G71"/>
    <mergeCell ref="A76:E79"/>
    <mergeCell ref="C68:D68"/>
    <mergeCell ref="L62:M62"/>
    <mergeCell ref="L63:M63"/>
    <mergeCell ref="L64:M64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8" sqref="A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</row>
    <row r="7" spans="1:17">
      <c r="A7" s="73"/>
      <c r="B7" s="73"/>
      <c r="C7" s="73"/>
      <c r="D7" s="73"/>
      <c r="E7" s="73"/>
      <c r="F7" s="7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45">
        <f>ROUND(($H$14+B87),2)</f>
        <v>1893.33</v>
      </c>
      <c r="H8" s="45">
        <f t="shared" ref="H8:J8" si="0">ROUND(($H$14+C87),2)</f>
        <v>1893.33</v>
      </c>
      <c r="I8" s="45">
        <f t="shared" si="0"/>
        <v>1893.33</v>
      </c>
      <c r="J8" s="45">
        <f t="shared" si="0"/>
        <v>1893.33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66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67</v>
      </c>
      <c r="B83" s="58">
        <f>B84+B85+B86</f>
        <v>2.4910000000000001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75">
        <f>'по договорам купли-продажи'!B85:E85</f>
        <v>0.878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5">
        <f>'по договорам купли-продажи'!B86:E86</f>
        <v>0.251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78">
        <f>'по договорам купли-продажи'!B87:E87</f>
        <v>1.3620000000000001</v>
      </c>
      <c r="C86" s="79"/>
      <c r="D86" s="79"/>
      <c r="E86" s="8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2.4910000000000001</v>
      </c>
      <c r="C87" s="27">
        <f>B83</f>
        <v>2.4910000000000001</v>
      </c>
      <c r="D87" s="27">
        <f>B83</f>
        <v>2.4910000000000001</v>
      </c>
      <c r="E87" s="28">
        <f>B83</f>
        <v>2.4910000000000001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</row>
    <row r="7" spans="1:18">
      <c r="A7" s="73"/>
      <c r="B7" s="73"/>
      <c r="C7" s="73"/>
      <c r="D7" s="73"/>
      <c r="E7" s="73"/>
      <c r="F7" s="7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f>ROUND(($H$14+B88),2)</f>
        <v>2169.12</v>
      </c>
      <c r="H8" s="45">
        <f t="shared" ref="H8:J8" si="0">ROUND(($H$14+C88),2)</f>
        <v>2169.12</v>
      </c>
      <c r="I8" s="45">
        <f t="shared" si="0"/>
        <v>2169.12</v>
      </c>
      <c r="J8" s="45">
        <f t="shared" si="0"/>
        <v>2169.12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81">
        <v>275.79000000000002</v>
      </c>
      <c r="C83" s="82"/>
      <c r="D83" s="82"/>
      <c r="E83" s="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58">
        <f>B85+B86+B87</f>
        <v>2.4910000000000001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75">
        <f>'для ОАО "Оборонэнергосбыт"'!B84:E84</f>
        <v>0.878</v>
      </c>
      <c r="C85" s="84"/>
      <c r="D85" s="84"/>
      <c r="E85" s="85"/>
      <c r="F85" s="43"/>
      <c r="G85" s="43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5">
        <f>'для ОАО "Оборонэнергосбыт"'!B85:E85</f>
        <v>0.251</v>
      </c>
      <c r="C86" s="84"/>
      <c r="D86" s="84"/>
      <c r="E86" s="85"/>
      <c r="F86" s="43"/>
      <c r="G86" s="43"/>
    </row>
    <row r="87" spans="1:17" ht="30.75" thickBot="1">
      <c r="A87" s="25" t="s">
        <v>61</v>
      </c>
      <c r="B87" s="75">
        <f>'для ОАО "Оборонэнергосбыт"'!B86:E86</f>
        <v>1.3620000000000001</v>
      </c>
      <c r="C87" s="84"/>
      <c r="D87" s="84"/>
      <c r="E87" s="85"/>
      <c r="F87" s="43"/>
      <c r="G87" s="43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278.28100000000001</v>
      </c>
      <c r="C88" s="27">
        <f>B83+B84</f>
        <v>278.28100000000001</v>
      </c>
      <c r="D88" s="27">
        <f>B83+B84</f>
        <v>278.28100000000001</v>
      </c>
      <c r="E88" s="27">
        <f>B83+B84</f>
        <v>278.28100000000001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73"/>
      <c r="B6" s="73"/>
      <c r="C6" s="73"/>
      <c r="D6" s="73"/>
      <c r="E6" s="73"/>
      <c r="F6" s="73"/>
      <c r="G6" s="69" t="s">
        <v>2</v>
      </c>
      <c r="H6" s="70"/>
      <c r="I6" s="70"/>
      <c r="J6" s="71"/>
      <c r="L6" s="1"/>
      <c r="M6" s="1"/>
      <c r="N6" s="1"/>
      <c r="O6" s="1"/>
      <c r="P6" s="1"/>
      <c r="Q6" s="1"/>
    </row>
    <row r="7" spans="1:18">
      <c r="A7" s="73"/>
      <c r="B7" s="73"/>
      <c r="C7" s="73"/>
      <c r="D7" s="73"/>
      <c r="E7" s="73"/>
      <c r="F7" s="7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f>ROUND(($H$14+$H$14*0.0888*1.1+B87),2)</f>
        <v>2078.0300000000002</v>
      </c>
      <c r="H8" s="45">
        <f>ROUND(($H$14+$H$14*0.0888*1.1+C87),2)</f>
        <v>2078.0300000000002</v>
      </c>
      <c r="I8" s="45">
        <f>ROUND(($H$14+$H$14*0.0888*1.1+D87),2)</f>
        <v>2078.0300000000002</v>
      </c>
      <c r="J8" s="45">
        <f>ROUND(($H$14+$H$14*0.0888*1.1+E87),2)</f>
        <v>2078.0300000000002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72">
        <f>ROUND((K18+B23*K20+F71),3)</f>
        <v>1890.838</v>
      </c>
      <c r="I14" s="72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1084.53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357028.37</v>
      </c>
      <c r="L20" s="57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4">
        <v>2.2583854558727899E-3</v>
      </c>
      <c r="C23" s="64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3">
        <v>1860.0619999999999</v>
      </c>
      <c r="L25" s="53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3">
        <v>0</v>
      </c>
      <c r="G28" s="5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3">
        <f>SUM(L33:M37)</f>
        <v>971.62894699999993</v>
      </c>
      <c r="G31" s="5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3">
        <v>2.8802880000000002</v>
      </c>
      <c r="M33" s="53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4">
        <v>529.44755099999998</v>
      </c>
      <c r="M34" s="5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4">
        <v>83.514499000000001</v>
      </c>
      <c r="M35" s="5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4">
        <v>255.838222</v>
      </c>
      <c r="M36" s="5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4">
        <v>99.948386999999997</v>
      </c>
      <c r="M37" s="5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3">
        <v>346.99</v>
      </c>
      <c r="K39" s="53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3">
        <f>SUM(L45:M50)</f>
        <v>1610.5299999999997</v>
      </c>
      <c r="D42" s="5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5">
        <v>501.351</v>
      </c>
      <c r="M45" s="5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5">
        <v>331.86200000000002</v>
      </c>
      <c r="M46" s="5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5">
        <v>142.839</v>
      </c>
      <c r="M47" s="5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5">
        <v>293.755</v>
      </c>
      <c r="M49" s="65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2">
        <v>340.72300000000001</v>
      </c>
      <c r="M50" s="52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3">
        <v>1251983.2949999999</v>
      </c>
      <c r="D53" s="5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3">
        <f>SUM(L61:M65)</f>
        <v>864973.84700000007</v>
      </c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C42</f>
        <v>1610.5299999999997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6">
        <v>433307.63099999999</v>
      </c>
      <c r="M62" s="5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6">
        <v>62964.601999999999</v>
      </c>
      <c r="M63" s="5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6">
        <v>279956.24800000002</v>
      </c>
      <c r="M64" s="5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6">
        <v>87134.835999999996</v>
      </c>
      <c r="M65" s="5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3">
        <v>147261.6</v>
      </c>
      <c r="D68" s="5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74">
        <v>0</v>
      </c>
      <c r="G71" s="7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6" t="s">
        <v>69</v>
      </c>
      <c r="B73" s="67"/>
      <c r="C73" s="67"/>
      <c r="D73" s="67"/>
      <c r="E73" s="67"/>
      <c r="F73" s="38"/>
      <c r="G73" s="38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7"/>
      <c r="B74" s="67"/>
      <c r="C74" s="67"/>
      <c r="D74" s="67"/>
      <c r="E74" s="67"/>
      <c r="F74" s="38"/>
      <c r="G74" s="38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7"/>
      <c r="B75" s="67"/>
      <c r="C75" s="67"/>
      <c r="D75" s="67"/>
      <c r="E75" s="67"/>
      <c r="F75" s="38"/>
      <c r="G75" s="38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7"/>
      <c r="B76" s="67"/>
      <c r="C76" s="67"/>
      <c r="D76" s="67"/>
      <c r="E76" s="67"/>
      <c r="F76" s="38"/>
      <c r="G76" s="38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8"/>
      <c r="G77" s="38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67</v>
      </c>
      <c r="B83" s="58">
        <f>B84+B85+B86</f>
        <v>2.4910000000000001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75">
        <f>'для РСК(в пределах норм.)'!B85:E85</f>
        <v>0.878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5">
        <f>'для РСК(в пределах норм.)'!B86:E86</f>
        <v>0.251</v>
      </c>
      <c r="C85" s="76"/>
      <c r="D85" s="76"/>
      <c r="E85" s="77"/>
    </row>
    <row r="86" spans="1:17" ht="30.75" thickBot="1">
      <c r="A86" s="25" t="s">
        <v>61</v>
      </c>
      <c r="B86" s="75">
        <f>'для РСК(в пределах норм.)'!B87:E87</f>
        <v>1.3620000000000001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2.4910000000000001</v>
      </c>
      <c r="C87" s="27">
        <f>B83</f>
        <v>2.4910000000000001</v>
      </c>
      <c r="D87" s="27">
        <f>B83</f>
        <v>2.4910000000000001</v>
      </c>
      <c r="E87" s="27">
        <f>B83</f>
        <v>2.4910000000000001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  <vt:lpstr>Лист1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2014-11-14T07:23:25Z</dcterms:modified>
</cp:coreProperties>
</file>