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L61" i="10"/>
  <c r="E59" s="1"/>
  <c r="C42"/>
  <c r="F31"/>
  <c r="H14"/>
  <c r="C42" i="9"/>
  <c r="L61" s="1"/>
  <c r="E59" s="1"/>
  <c r="F31"/>
  <c r="H14"/>
  <c r="L61" i="8"/>
  <c r="E59" s="1"/>
  <c r="C42"/>
  <c r="F31"/>
  <c r="H14"/>
  <c r="C42" i="7"/>
  <c r="L61" s="1"/>
  <c r="E59" s="1"/>
  <c r="F31"/>
  <c r="H14"/>
  <c r="L61" i="6"/>
  <c r="E59" s="1"/>
  <c r="C42"/>
  <c r="F31"/>
  <c r="H14"/>
  <c r="B86" i="9" l="1"/>
  <c r="B87"/>
  <c r="B85"/>
  <c r="H14" i="1" l="1"/>
  <c r="F31" l="1"/>
  <c r="C42"/>
  <c r="L61" s="1"/>
  <c r="E59" s="1"/>
  <c r="B87" i="6" l="1"/>
  <c r="B87" i="7" s="1"/>
  <c r="B86" i="8" s="1"/>
  <c r="B86" i="6"/>
  <c r="B86" i="7" s="1"/>
  <c r="B85" i="8" s="1"/>
  <c r="B85" i="6"/>
  <c r="B85" i="7" s="1"/>
  <c r="B84" i="8" s="1"/>
  <c r="B84" i="10" s="1"/>
  <c r="B84" i="1"/>
  <c r="B88" s="1"/>
  <c r="B85" i="10" l="1"/>
  <c r="B86"/>
  <c r="B83" l="1"/>
  <c r="E87" s="1"/>
  <c r="B87" l="1"/>
  <c r="D87"/>
  <c r="C87"/>
  <c r="B84" i="9" l="1"/>
  <c r="B84" i="7"/>
  <c r="B84" i="6"/>
  <c r="B83" i="8"/>
  <c r="E87" l="1"/>
  <c r="D87"/>
  <c r="C87"/>
  <c r="B87"/>
  <c r="D88" i="9"/>
  <c r="E88" l="1"/>
  <c r="B88"/>
  <c r="C88"/>
  <c r="E88" i="7" l="1"/>
  <c r="E88" i="6"/>
  <c r="E88" i="1"/>
  <c r="B88" i="7"/>
  <c r="C88"/>
  <c r="D88"/>
  <c r="C88" i="1"/>
  <c r="D88"/>
  <c r="B88" i="6"/>
  <c r="C88"/>
  <c r="D88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<sst xmlns="http://schemas.openxmlformats.org/spreadsheetml/2006/main" count="412" uniqueCount="71">
  <si>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</si>
  <si>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</si>
  <si>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</si>
  <si>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</si>
  <si>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</si>
  <si>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</si>
  <si>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</si>
  <si>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</si>
  <si>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</si>
  <si>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</si>
  <si>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</si>
  <si>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</si>
  <si>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</si>
  <si>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</si>
  <si>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</si>
  <si>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</si>
  <si>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</si>
  <si>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</si>
  <si>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</si>
  <si>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</si>
  <si>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</si>
  <si>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</si>
  <si>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</si>
  <si>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</si>
  <si>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</si>
  <si>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</si>
  <si>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</si>
  <si>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</si>
  <si>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</si>
  <si>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</si>
  <si>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</si>
  <si>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</si>
  <si>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</si>
  <si>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</si>
  <si>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</si>
  <si>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</si>
  <si>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</si>
  <si>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</si>
  <si>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</si>
  <si>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</si>
  <si>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</si>
  <si>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</si>
  <si>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</si>
  <si>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</si>
  <si>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</si>
  <si>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</si>
  <si>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</si>
  <si>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</si>
  <si>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</si>
  <si>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</si>
  <si>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</si>
  <si>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</si>
  <si>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</si>
  <si>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</si>
  <si>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</si>
  <si>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</si>
  <si>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</si>
  <si>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</si>
  <si>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</si>
  <si>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</si>
  <si>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</si>
  <si>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</si>
  <si>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</si>
  <si>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</si>
  <si>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</si>
  <si>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</si>
  <si>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</si>
  <si>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</si>
  <si>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менее 150кВт: 14,07%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</si>
  <si>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</si>
  <si>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июль 2014г.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</si>
</sst>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00000"/>
    <numFmt numFmtId="166" formatCode="0.0000"/>
    <numFmt numFmtId="167" formatCode="#,##0.00000000"/>
    <numFmt numFmtId="168" formatCode="0.000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indent="1"/>
    </xf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1" fillId="0" borderId="0" xfId="0" applyNumberFormat="1" applyFont="1"/>
    <xf numFmtId="166" fontId="2" fillId="0" borderId="0" xfId="0" applyNumberFormat="1" applyFont="1"/>
    <xf numFmtId="2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4" fontId="1" fillId="0" borderId="4" xfId="0" applyNumberFormat="1" applyFont="1" applyFill="1" applyBorder="1"/>
    <xf numFmtId="167" fontId="2" fillId="0" borderId="0" xfId="0" applyNumberFormat="1" applyFont="1"/>
    <xf numFmtId="167" fontId="2" fillId="0" borderId="0" xfId="0" applyNumberFormat="1" applyFont="1" applyAlignment="1"/>
    <xf numFmtId="167" fontId="2" fillId="0" borderId="0" xfId="0" applyNumberFormat="1" applyFont="1" applyBorder="1" applyAlignment="1"/>
    <xf numFmtId="168" fontId="2" fillId="0" borderId="0" xfId="0" applyNumberFormat="1" applyFont="1" applyAlignment="1"/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165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M9" sqref="M9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140625" customWidth="1"/>
    <col min="16" max="16" width="25.85546875" bestFit="1" customWidth="1"/>
    <col min="17" max="17" width="12" customWidth="1"/>
    <col min="18" max="18" width="12.28515625" customWidth="1"/>
    <col min="19" max="19" width="9.85546875" bestFit="1" customWidth="1"/>
  </cols>
  <sheetData>
    <row r="1" spans="1:19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9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72"/>
      <c r="B6" s="72"/>
      <c r="C6" s="72"/>
      <c r="D6" s="72"/>
      <c r="E6" s="72"/>
      <c r="F6" s="72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</row>
    <row r="7" spans="1:19">
      <c r="A7" s="72"/>
      <c r="B7" s="72"/>
      <c r="C7" s="72"/>
      <c r="D7" s="72"/>
      <c r="E7" s="72"/>
      <c r="F7" s="72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49">
        <v>3093.68</v>
      </c>
      <c r="H8" s="49">
        <v>3649.9</v>
      </c>
      <c r="I8" s="49">
        <v>4366.84</v>
      </c>
      <c r="J8" s="49">
        <v>5354.39</v>
      </c>
      <c r="L8" s="1"/>
      <c r="M8" s="1"/>
      <c r="N8" s="1"/>
      <c r="P8" s="37"/>
      <c r="Q8" s="37"/>
      <c r="R8" s="37"/>
      <c r="S8" s="37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60">
        <f>ROUND((K18+B23*K20+F71),3)</f>
        <v>1989.0940000000001</v>
      </c>
      <c r="I14" s="60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6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>
        <v>1231.28</v>
      </c>
      <c r="L18" s="61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1">
        <v>327416.12</v>
      </c>
      <c r="L20" s="61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5">
        <v>2.3145301862910099E-3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21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8">
        <v>1636.2460000000001</v>
      </c>
      <c r="L25" s="58"/>
      <c r="M25" s="5"/>
      <c r="N25" s="4"/>
      <c r="O25" s="4"/>
      <c r="P25" s="53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8">
        <v>0</v>
      </c>
      <c r="G28" s="5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1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1"/>
      <c r="Q30" s="3"/>
    </row>
    <row r="31" spans="1:17">
      <c r="A31" s="7" t="s">
        <v>20</v>
      </c>
      <c r="B31" s="3"/>
      <c r="C31" s="3"/>
      <c r="D31" s="6"/>
      <c r="E31" s="6"/>
      <c r="F31" s="58">
        <f>SUM(L33:M37)</f>
        <v>956.60916799999984</v>
      </c>
      <c r="G31" s="58"/>
      <c r="I31" s="3"/>
      <c r="J31" s="3"/>
      <c r="K31" s="3"/>
      <c r="L31" s="3"/>
      <c r="M31" s="3"/>
      <c r="N31" s="3"/>
      <c r="O31" s="3"/>
      <c r="P31" s="50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0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8">
        <v>1.94062</v>
      </c>
      <c r="M33" s="58"/>
      <c r="N33" s="3"/>
      <c r="O33" s="4"/>
      <c r="P33" s="51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8">
        <v>538.21160599999996</v>
      </c>
      <c r="M34" s="58"/>
      <c r="N34" s="3"/>
      <c r="O34" s="4"/>
      <c r="P34" s="51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8">
        <v>57.462505</v>
      </c>
      <c r="M35" s="58"/>
      <c r="O35" s="4"/>
      <c r="P35" s="51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8">
        <v>342.72182600000002</v>
      </c>
      <c r="M36" s="58"/>
      <c r="N36" s="3"/>
      <c r="O36" s="4"/>
      <c r="P36" s="51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8">
        <v>16.272611000000001</v>
      </c>
      <c r="M37" s="58"/>
      <c r="N37" s="3"/>
      <c r="O37" s="3"/>
      <c r="P37" s="50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50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8">
        <v>326.911</v>
      </c>
      <c r="K39" s="58"/>
      <c r="L39" s="4"/>
      <c r="M39" s="4"/>
      <c r="N39" s="4"/>
      <c r="O39" s="4"/>
      <c r="P39" s="51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0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0"/>
      <c r="Q41" s="3"/>
    </row>
    <row r="42" spans="1:17">
      <c r="A42" s="5" t="s">
        <v>29</v>
      </c>
      <c r="B42" s="5"/>
      <c r="C42" s="58">
        <f>SUM(L45:M50)</f>
        <v>1156.232</v>
      </c>
      <c r="D42" s="58"/>
      <c r="F42" s="5"/>
      <c r="G42" s="5"/>
      <c r="H42" s="5"/>
      <c r="I42" s="5"/>
      <c r="J42" s="5"/>
      <c r="K42" s="5"/>
      <c r="L42" s="5"/>
      <c r="M42" s="5"/>
      <c r="N42" s="5"/>
      <c r="O42" s="5"/>
      <c r="P42" s="52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0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50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9">
        <v>409.04899999999998</v>
      </c>
      <c r="M45" s="59"/>
      <c r="N45" s="47"/>
      <c r="O45" s="3"/>
      <c r="P45" s="50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9">
        <v>259.73399999999998</v>
      </c>
      <c r="M46" s="59"/>
      <c r="N46" s="47"/>
      <c r="O46" s="3"/>
      <c r="P46" s="50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9">
        <v>111.038</v>
      </c>
      <c r="M47" s="59"/>
      <c r="N47" s="47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48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7">
        <v>174.047</v>
      </c>
      <c r="M49" s="57"/>
      <c r="N49" s="47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7">
        <v>202.364</v>
      </c>
      <c r="M50" s="57"/>
      <c r="N50" s="47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8">
        <v>1091133.527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8">
        <f>SUM(L61:M65)</f>
        <v>799996.82900000003</v>
      </c>
      <c r="F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0">
        <f>C42</f>
        <v>1156.232</v>
      </c>
      <c r="M61" s="6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60">
        <v>406928.18400000001</v>
      </c>
      <c r="M62" s="60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60">
        <v>34338.307000000001</v>
      </c>
      <c r="M63" s="60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60">
        <v>340755.27299999999</v>
      </c>
      <c r="M64" s="60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60">
        <v>16818.832999999999</v>
      </c>
      <c r="M65" s="60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8">
        <v>138740.4</v>
      </c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8">
        <v>0</v>
      </c>
      <c r="G71" s="5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40">
        <v>794.07</v>
      </c>
      <c r="C83" s="41">
        <v>1350.29</v>
      </c>
      <c r="D83" s="41">
        <v>2067.23</v>
      </c>
      <c r="E83" s="42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67</v>
      </c>
      <c r="B84" s="62">
        <f>B85+B86+B87</f>
        <v>2.6680000000000001</v>
      </c>
      <c r="C84" s="63"/>
      <c r="D84" s="63"/>
      <c r="E84" s="6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54">
        <v>0.88400000000000001</v>
      </c>
      <c r="C85" s="55"/>
      <c r="D85" s="55"/>
      <c r="E85" s="56"/>
      <c r="F85" s="4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54">
        <v>0.27100000000000002</v>
      </c>
      <c r="C86" s="55"/>
      <c r="D86" s="55"/>
      <c r="E86" s="56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4">
        <v>1.5129999999999999</v>
      </c>
      <c r="C87" s="55"/>
      <c r="D87" s="55"/>
      <c r="E87" s="56"/>
      <c r="F87" s="4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796.73800000000006</v>
      </c>
      <c r="C88" s="27">
        <f>C83+B84</f>
        <v>1352.9579999999999</v>
      </c>
      <c r="D88" s="27">
        <f>D83+B84</f>
        <v>2069.8980000000001</v>
      </c>
      <c r="E88" s="28">
        <f>E83+B84</f>
        <v>3057.4480000000003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J8" sqref="J8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9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72"/>
      <c r="B6" s="72"/>
      <c r="C6" s="72"/>
      <c r="D6" s="72"/>
      <c r="E6" s="72"/>
      <c r="F6" s="72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  <c r="R6" s="1"/>
      <c r="S6" s="1"/>
    </row>
    <row r="7" spans="1:19">
      <c r="A7" s="72"/>
      <c r="B7" s="72"/>
      <c r="C7" s="72"/>
      <c r="D7" s="72"/>
      <c r="E7" s="72"/>
      <c r="F7" s="7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49">
        <v>2911</v>
      </c>
      <c r="H8" s="49">
        <v>3460.5</v>
      </c>
      <c r="I8" s="49">
        <v>3884.48</v>
      </c>
      <c r="J8" s="49">
        <v>4834.6899999999996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60">
        <f>ROUND((K18+B23*K20+F71),3)</f>
        <v>1989.0940000000001</v>
      </c>
      <c r="I14" s="60"/>
      <c r="J14" s="4"/>
      <c r="K14" s="4"/>
      <c r="L14" s="29"/>
      <c r="M14" s="4"/>
      <c r="N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>
        <v>1231.28</v>
      </c>
      <c r="L18" s="61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1">
        <v>327416.12</v>
      </c>
      <c r="L20" s="61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5">
        <v>2.3145301862910099E-3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8">
        <v>1636.2460000000001</v>
      </c>
      <c r="L25" s="58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8">
        <v>0</v>
      </c>
      <c r="G28" s="5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8">
        <f>SUM(L33:M37)</f>
        <v>956.60916799999984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8">
        <v>1.94062</v>
      </c>
      <c r="M33" s="58"/>
      <c r="N33" s="3"/>
      <c r="O33" s="80"/>
      <c r="P33" s="8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6">
        <v>538.21160599999996</v>
      </c>
      <c r="M34" s="76"/>
      <c r="N34" s="3"/>
      <c r="O34" s="80"/>
      <c r="P34" s="8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6">
        <v>57.462505</v>
      </c>
      <c r="M35" s="76"/>
      <c r="N35" s="3"/>
      <c r="O35" s="80"/>
      <c r="P35" s="8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6">
        <v>342.72182600000002</v>
      </c>
      <c r="M36" s="76"/>
      <c r="N36" s="3"/>
      <c r="O36" s="80"/>
      <c r="P36" s="8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6">
        <v>16.272611000000001</v>
      </c>
      <c r="M37" s="7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8">
        <v>326.911</v>
      </c>
      <c r="K39" s="5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8">
        <f>SUM(L45:M50)</f>
        <v>1156.232</v>
      </c>
      <c r="D42" s="5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9">
        <v>409.04899999999998</v>
      </c>
      <c r="M45" s="59"/>
      <c r="N45" s="3"/>
      <c r="O45" s="21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8">
        <v>259.73399999999998</v>
      </c>
      <c r="M46" s="78"/>
      <c r="N46" s="3"/>
      <c r="O46" s="45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8">
        <v>111.038</v>
      </c>
      <c r="M47" s="7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7">
        <v>174.047</v>
      </c>
      <c r="M49" s="5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7">
        <v>202.364</v>
      </c>
      <c r="M50" s="77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8">
        <v>1091133.527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8">
        <f>SUM(L61:M65)</f>
        <v>799996.82900000003</v>
      </c>
      <c r="F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0">
        <f>C42</f>
        <v>1156.232</v>
      </c>
      <c r="M61" s="6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9">
        <v>406928.18400000001</v>
      </c>
      <c r="M62" s="7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9">
        <v>34338.307000000001</v>
      </c>
      <c r="M63" s="7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9">
        <v>340755.27299999999</v>
      </c>
      <c r="M64" s="7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9">
        <v>16818.832999999999</v>
      </c>
      <c r="M65" s="7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8">
        <v>138740.4</v>
      </c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8">
        <v>0</v>
      </c>
      <c r="G71" s="5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40">
        <v>611.3900000000001</v>
      </c>
      <c r="C83" s="41">
        <v>1160.8899999999999</v>
      </c>
      <c r="D83" s="41">
        <v>1584.87</v>
      </c>
      <c r="E83" s="42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62">
        <f>B85+B86+B87</f>
        <v>2.6680000000000001</v>
      </c>
      <c r="C84" s="63"/>
      <c r="D84" s="63"/>
      <c r="E84" s="6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54">
        <f>'сети РСК'!B85:E85</f>
        <v>0.88400000000000001</v>
      </c>
      <c r="C85" s="55"/>
      <c r="D85" s="55"/>
      <c r="E85" s="5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4">
        <f>'сети РСК'!B86:E86</f>
        <v>0.27100000000000002</v>
      </c>
      <c r="C86" s="55"/>
      <c r="D86" s="55"/>
      <c r="E86" s="5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3">
        <f>'сети РСК'!B87:E87</f>
        <v>1.5129999999999999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614.05800000000011</v>
      </c>
      <c r="C88" s="27">
        <f>C83+B84</f>
        <v>1163.5579999999998</v>
      </c>
      <c r="D88" s="27">
        <f>D83+B84</f>
        <v>1587.5379999999998</v>
      </c>
      <c r="E88" s="28">
        <f>E83+B84</f>
        <v>2537.748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L9" sqref="L9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2"/>
      <c r="B6" s="72"/>
      <c r="C6" s="72"/>
      <c r="D6" s="72"/>
      <c r="E6" s="72"/>
      <c r="F6" s="72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</row>
    <row r="7" spans="1:18">
      <c r="A7" s="72"/>
      <c r="B7" s="72"/>
      <c r="C7" s="72"/>
      <c r="D7" s="72"/>
      <c r="E7" s="72"/>
      <c r="F7" s="7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8">
      <c r="A8" s="19" t="s">
        <v>7</v>
      </c>
      <c r="B8" s="19"/>
      <c r="C8" s="19"/>
      <c r="D8" s="19"/>
      <c r="E8" s="19"/>
      <c r="F8" s="19"/>
      <c r="G8" s="10">
        <v>2299.61</v>
      </c>
      <c r="H8" s="10">
        <v>2299.61</v>
      </c>
      <c r="I8" s="10">
        <v>2299.61</v>
      </c>
      <c r="J8" s="10">
        <v>2299.61</v>
      </c>
      <c r="L8" s="1"/>
      <c r="M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</row>
    <row r="14" spans="1:18">
      <c r="A14" s="4" t="s">
        <v>9</v>
      </c>
      <c r="B14" s="4"/>
      <c r="C14" s="4"/>
      <c r="D14" s="4"/>
      <c r="E14" s="4"/>
      <c r="F14" s="4"/>
      <c r="G14" s="4"/>
      <c r="H14" s="60">
        <f>ROUND((K18+B23*K20+F71),3)</f>
        <v>1989.0940000000001</v>
      </c>
      <c r="I14" s="60"/>
      <c r="J14" s="4"/>
      <c r="K14" s="4"/>
      <c r="L14" s="29"/>
      <c r="M14" s="4"/>
      <c r="N14" s="4"/>
      <c r="O14" s="1"/>
      <c r="P14" s="1"/>
      <c r="Q14" s="1"/>
      <c r="R14" s="1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>
        <v>1231.28</v>
      </c>
      <c r="L18" s="61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1">
        <v>327416.12</v>
      </c>
      <c r="L20" s="61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5">
        <v>2.3145301862910099E-3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8">
        <v>1636.2460000000001</v>
      </c>
      <c r="L25" s="58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8">
        <v>0</v>
      </c>
      <c r="G28" s="5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8">
        <f>SUM(L33:M37)</f>
        <v>956.60916799999984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8">
        <v>1.94062</v>
      </c>
      <c r="M33" s="58"/>
      <c r="N33" s="3"/>
      <c r="O33" s="80"/>
      <c r="P33" s="8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6">
        <v>538.21160599999996</v>
      </c>
      <c r="M34" s="76"/>
      <c r="N34" s="3"/>
      <c r="O34" s="80"/>
      <c r="P34" s="8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6">
        <v>57.462505</v>
      </c>
      <c r="M35" s="76"/>
      <c r="N35" s="3"/>
      <c r="O35" s="80"/>
      <c r="P35" s="8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6">
        <v>342.72182600000002</v>
      </c>
      <c r="M36" s="76"/>
      <c r="N36" s="3"/>
      <c r="O36" s="80"/>
      <c r="P36" s="8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6">
        <v>16.272611000000001</v>
      </c>
      <c r="M37" s="7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8">
        <v>326.911</v>
      </c>
      <c r="K39" s="5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8">
        <f>SUM(L45:M50)</f>
        <v>1156.232</v>
      </c>
      <c r="D42" s="5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9">
        <v>409.04899999999998</v>
      </c>
      <c r="M45" s="59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8">
        <v>259.73399999999998</v>
      </c>
      <c r="M46" s="7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8">
        <v>111.038</v>
      </c>
      <c r="M47" s="7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7">
        <v>174.047</v>
      </c>
      <c r="M49" s="5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7">
        <v>202.364</v>
      </c>
      <c r="M50" s="77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8">
        <v>1091133.527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8">
        <f>SUM(L61:M65)</f>
        <v>799996.82900000003</v>
      </c>
      <c r="F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0">
        <f>C42</f>
        <v>1156.232</v>
      </c>
      <c r="M61" s="6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9">
        <v>406928.18400000001</v>
      </c>
      <c r="M62" s="7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9">
        <v>34338.307000000001</v>
      </c>
      <c r="M63" s="7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9">
        <v>340755.27299999999</v>
      </c>
      <c r="M64" s="7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9">
        <v>16818.832999999999</v>
      </c>
      <c r="M65" s="7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8">
        <v>138740.4</v>
      </c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8">
        <v>0</v>
      </c>
      <c r="G71" s="5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8"/>
      <c r="B80" s="38"/>
      <c r="C80" s="38"/>
      <c r="D80" s="38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81">
        <f>B85+B86+B87</f>
        <v>2.6680000000000001</v>
      </c>
      <c r="C84" s="82"/>
      <c r="D84" s="82"/>
      <c r="E84" s="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54">
        <f>'с шин станций'!B85:E85</f>
        <v>0.88400000000000001</v>
      </c>
      <c r="C85" s="55"/>
      <c r="D85" s="55"/>
      <c r="E85" s="5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4">
        <f>'с шин станций'!B86:E86</f>
        <v>0.27100000000000002</v>
      </c>
      <c r="C86" s="55"/>
      <c r="D86" s="55"/>
      <c r="E86" s="5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3">
        <f>'с шин станций'!B87:E87</f>
        <v>1.5129999999999999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2.6680000000000001</v>
      </c>
      <c r="C88" s="27">
        <f>B84</f>
        <v>2.6680000000000001</v>
      </c>
      <c r="D88" s="27">
        <f>B84</f>
        <v>2.6680000000000001</v>
      </c>
      <c r="E88" s="34">
        <f>B84</f>
        <v>2.6680000000000001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0" zoomScaleNormal="80" workbookViewId="0">
      <selection activeCell="L9" sqref="L9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7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72"/>
      <c r="B6" s="72"/>
      <c r="C6" s="72"/>
      <c r="D6" s="72"/>
      <c r="E6" s="72"/>
      <c r="F6" s="72"/>
      <c r="G6" s="69" t="s">
        <v>2</v>
      </c>
      <c r="H6" s="70"/>
      <c r="I6" s="70"/>
      <c r="J6" s="71"/>
      <c r="L6" s="1"/>
      <c r="M6" s="1"/>
    </row>
    <row r="7" spans="1:17">
      <c r="A7" s="72"/>
      <c r="B7" s="72"/>
      <c r="C7" s="72"/>
      <c r="D7" s="72"/>
      <c r="E7" s="72"/>
      <c r="F7" s="7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10">
        <v>1991.76</v>
      </c>
      <c r="H8" s="10">
        <v>1991.76</v>
      </c>
      <c r="I8" s="10">
        <v>1991.76</v>
      </c>
      <c r="J8" s="10">
        <v>1991.76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66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60">
        <f>ROUND((K18+B23*K20+F71),3)</f>
        <v>1989.0940000000001</v>
      </c>
      <c r="I14" s="60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>
        <v>1231.28</v>
      </c>
      <c r="L18" s="61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1">
        <v>327416.12</v>
      </c>
      <c r="L20" s="61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5">
        <v>2.3145301862910099E-3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8">
        <v>1636.2460000000001</v>
      </c>
      <c r="L25" s="58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8">
        <v>0</v>
      </c>
      <c r="G28" s="5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8">
        <f>SUM(L33:M37)</f>
        <v>956.60916799999984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8">
        <v>1.94062</v>
      </c>
      <c r="M33" s="58"/>
      <c r="N33" s="3"/>
      <c r="O33" s="80"/>
      <c r="P33" s="8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6">
        <v>538.21160599999996</v>
      </c>
      <c r="M34" s="76"/>
      <c r="N34" s="3"/>
      <c r="O34" s="80"/>
      <c r="P34" s="8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6">
        <v>57.462505</v>
      </c>
      <c r="M35" s="76"/>
      <c r="N35" s="3"/>
      <c r="O35" s="80"/>
      <c r="P35" s="8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6">
        <v>342.72182600000002</v>
      </c>
      <c r="M36" s="76"/>
      <c r="N36" s="3"/>
      <c r="O36" s="80"/>
      <c r="P36" s="8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6">
        <v>16.272611000000001</v>
      </c>
      <c r="M37" s="7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8">
        <v>326.911</v>
      </c>
      <c r="K39" s="5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8">
        <f>SUM(L45:M50)</f>
        <v>1156.232</v>
      </c>
      <c r="D42" s="5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9">
        <v>409.04899999999998</v>
      </c>
      <c r="M45" s="59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8">
        <v>259.73399999999998</v>
      </c>
      <c r="M46" s="7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8">
        <v>111.038</v>
      </c>
      <c r="M47" s="7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7">
        <v>174.047</v>
      </c>
      <c r="M49" s="5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7">
        <v>202.364</v>
      </c>
      <c r="M50" s="77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8">
        <v>1091133.527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8">
        <f>SUM(L61:M65)</f>
        <v>799996.82900000003</v>
      </c>
      <c r="F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0">
        <f>C42</f>
        <v>1156.232</v>
      </c>
      <c r="M61" s="6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9">
        <v>406928.18400000001</v>
      </c>
      <c r="M62" s="7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9">
        <v>34338.307000000001</v>
      </c>
      <c r="M63" s="7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9">
        <v>340755.27299999999</v>
      </c>
      <c r="M64" s="7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9">
        <v>16818.832999999999</v>
      </c>
      <c r="M65" s="7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8">
        <v>138740.4</v>
      </c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8">
        <v>0</v>
      </c>
      <c r="G71" s="5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67</v>
      </c>
      <c r="B83" s="62">
        <f>B84+B85+B86</f>
        <v>2.6680000000000001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54">
        <f>'по договорам купли-продажи'!B85:E85</f>
        <v>0.88400000000000001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4">
        <f>'по договорам купли-продажи'!B86:E86</f>
        <v>0.27100000000000002</v>
      </c>
      <c r="C85" s="55"/>
      <c r="D85" s="55"/>
      <c r="E85" s="5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73">
        <f>'по договорам купли-продажи'!B87:E87</f>
        <v>1.5129999999999999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2.6680000000000001</v>
      </c>
      <c r="C87" s="27">
        <f>B83</f>
        <v>2.6680000000000001</v>
      </c>
      <c r="D87" s="27">
        <f>B83</f>
        <v>2.6680000000000001</v>
      </c>
      <c r="E87" s="28">
        <f>B83</f>
        <v>2.6680000000000001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L45:M45"/>
    <mergeCell ref="L46:M46"/>
    <mergeCell ref="L47:M47"/>
    <mergeCell ref="L49:M49"/>
    <mergeCell ref="L50:M50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2"/>
      <c r="B6" s="72"/>
      <c r="C6" s="72"/>
      <c r="D6" s="72"/>
      <c r="E6" s="72"/>
      <c r="F6" s="72"/>
      <c r="G6" s="69" t="s">
        <v>2</v>
      </c>
      <c r="H6" s="70"/>
      <c r="I6" s="70"/>
      <c r="J6" s="71"/>
      <c r="L6" s="1"/>
      <c r="M6" s="1"/>
    </row>
    <row r="7" spans="1:18">
      <c r="A7" s="72"/>
      <c r="B7" s="72"/>
      <c r="C7" s="72"/>
      <c r="D7" s="72"/>
      <c r="E7" s="72"/>
      <c r="F7" s="7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9">
        <v>2267.5500000000002</v>
      </c>
      <c r="H8" s="49">
        <v>2267.5500000000002</v>
      </c>
      <c r="I8" s="49">
        <v>2267.5500000000002</v>
      </c>
      <c r="J8" s="49">
        <v>2267.5500000000002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0">
        <f>ROUND((K18+B23*K20+F71),3)</f>
        <v>1989.0940000000001</v>
      </c>
      <c r="I14" s="60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>
        <v>1231.28</v>
      </c>
      <c r="L18" s="61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1">
        <v>327416.12</v>
      </c>
      <c r="L20" s="61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5">
        <v>2.3145301862910099E-3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8">
        <v>1636.2460000000001</v>
      </c>
      <c r="L25" s="58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8">
        <v>0</v>
      </c>
      <c r="G28" s="5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8">
        <f>SUM(L33:M37)</f>
        <v>956.60916799999984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8">
        <v>1.94062</v>
      </c>
      <c r="M33" s="58"/>
      <c r="N33" s="3"/>
      <c r="O33" s="80"/>
      <c r="P33" s="8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6">
        <v>538.21160599999996</v>
      </c>
      <c r="M34" s="76"/>
      <c r="N34" s="3"/>
      <c r="O34" s="80"/>
      <c r="P34" s="8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6">
        <v>57.462505</v>
      </c>
      <c r="M35" s="76"/>
      <c r="N35" s="3"/>
      <c r="O35" s="80"/>
      <c r="P35" s="8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6">
        <v>342.72182600000002</v>
      </c>
      <c r="M36" s="76"/>
      <c r="N36" s="3"/>
      <c r="O36" s="80"/>
      <c r="P36" s="8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6">
        <v>16.272611000000001</v>
      </c>
      <c r="M37" s="7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8">
        <v>326.911</v>
      </c>
      <c r="K39" s="5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8">
        <f>SUM(L45:M50)</f>
        <v>1156.232</v>
      </c>
      <c r="D42" s="5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9">
        <v>409.04899999999998</v>
      </c>
      <c r="M45" s="59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8">
        <v>259.73399999999998</v>
      </c>
      <c r="M46" s="7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8">
        <v>111.038</v>
      </c>
      <c r="M47" s="7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7">
        <v>174.047</v>
      </c>
      <c r="M49" s="5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7">
        <v>202.364</v>
      </c>
      <c r="M50" s="77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8">
        <v>1091133.527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8">
        <f>SUM(L61:M65)</f>
        <v>799996.82900000003</v>
      </c>
      <c r="F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0">
        <f>C42</f>
        <v>1156.232</v>
      </c>
      <c r="M61" s="6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9">
        <v>406928.18400000001</v>
      </c>
      <c r="M62" s="7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9">
        <v>34338.307000000001</v>
      </c>
      <c r="M63" s="7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9">
        <v>340755.27299999999</v>
      </c>
      <c r="M64" s="7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9">
        <v>16818.832999999999</v>
      </c>
      <c r="M65" s="7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8">
        <v>138740.4</v>
      </c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8">
        <v>0</v>
      </c>
      <c r="G71" s="5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84">
        <v>275.79000000000002</v>
      </c>
      <c r="C83" s="85"/>
      <c r="D83" s="85"/>
      <c r="E83" s="8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81">
        <f>B85+B86+B87</f>
        <v>2.6680000000000001</v>
      </c>
      <c r="C84" s="82"/>
      <c r="D84" s="82"/>
      <c r="E84" s="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54">
        <f>'для ОАО "Оборонэнергосбыт"'!B84:E84</f>
        <v>0.88400000000000001</v>
      </c>
      <c r="C85" s="87"/>
      <c r="D85" s="87"/>
      <c r="E85" s="88"/>
      <c r="F85" s="44"/>
      <c r="G85" s="44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4">
        <f>'для ОАО "Оборонэнергосбыт"'!B85:E85</f>
        <v>0.27100000000000002</v>
      </c>
      <c r="C86" s="87"/>
      <c r="D86" s="87"/>
      <c r="E86" s="88"/>
      <c r="F86" s="44"/>
      <c r="G86" s="44"/>
    </row>
    <row r="87" spans="1:17" ht="30.75" thickBot="1">
      <c r="A87" s="25" t="s">
        <v>61</v>
      </c>
      <c r="B87" s="54">
        <f>'для ОАО "Оборонэнергосбыт"'!B86:E86</f>
        <v>1.5129999999999999</v>
      </c>
      <c r="C87" s="87"/>
      <c r="D87" s="87"/>
      <c r="E87" s="88"/>
      <c r="F87" s="44"/>
      <c r="G87" s="44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278.45800000000003</v>
      </c>
      <c r="C88" s="27">
        <f>B83+B84</f>
        <v>278.45800000000003</v>
      </c>
      <c r="D88" s="27">
        <f>B83+B84</f>
        <v>278.45800000000003</v>
      </c>
      <c r="E88" s="27">
        <f>B83+B84</f>
        <v>278.45800000000003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K8" sqref="K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2"/>
      <c r="B6" s="72"/>
      <c r="C6" s="72"/>
      <c r="D6" s="72"/>
      <c r="E6" s="72"/>
      <c r="F6" s="72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</row>
    <row r="7" spans="1:18">
      <c r="A7" s="72"/>
      <c r="B7" s="72"/>
      <c r="C7" s="72"/>
      <c r="D7" s="72"/>
      <c r="E7" s="72"/>
      <c r="F7" s="7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9">
        <v>2186.06</v>
      </c>
      <c r="H8" s="49">
        <v>2186.06</v>
      </c>
      <c r="I8" s="49">
        <v>2186.06</v>
      </c>
      <c r="J8" s="49">
        <v>2186.06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0">
        <f>ROUND((K18+B23*K20+F71),3)</f>
        <v>1989.0940000000001</v>
      </c>
      <c r="I14" s="60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>
        <v>1231.28</v>
      </c>
      <c r="L18" s="61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61">
        <v>327416.12</v>
      </c>
      <c r="L20" s="61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5">
        <v>2.3145301862910099E-3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8">
        <v>1636.2460000000001</v>
      </c>
      <c r="L25" s="58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8">
        <v>0</v>
      </c>
      <c r="G28" s="5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8">
        <f>SUM(L33:M37)</f>
        <v>956.60916799999984</v>
      </c>
      <c r="G31" s="58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8">
        <v>1.94062</v>
      </c>
      <c r="M33" s="58"/>
      <c r="N33" s="3"/>
      <c r="O33" s="89"/>
      <c r="P33" s="89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6">
        <v>538.21160599999996</v>
      </c>
      <c r="M34" s="76"/>
      <c r="N34" s="3"/>
      <c r="O34" s="80"/>
      <c r="P34" s="8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6">
        <v>57.462505</v>
      </c>
      <c r="M35" s="76"/>
      <c r="N35" s="3"/>
      <c r="O35" s="80"/>
      <c r="P35" s="8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6">
        <v>342.72182600000002</v>
      </c>
      <c r="M36" s="76"/>
      <c r="N36" s="3"/>
      <c r="O36" s="80"/>
      <c r="P36" s="8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6">
        <v>16.272611000000001</v>
      </c>
      <c r="M37" s="7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8">
        <v>326.911</v>
      </c>
      <c r="K39" s="5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8">
        <f>SUM(L45:M50)</f>
        <v>1156.232</v>
      </c>
      <c r="D42" s="5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9">
        <v>409.04899999999998</v>
      </c>
      <c r="M45" s="59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8">
        <v>259.73399999999998</v>
      </c>
      <c r="M46" s="78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8">
        <v>111.038</v>
      </c>
      <c r="M47" s="78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7">
        <v>174.047</v>
      </c>
      <c r="M49" s="5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7">
        <v>202.364</v>
      </c>
      <c r="M50" s="77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8">
        <v>1091133.527</v>
      </c>
      <c r="D53" s="5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8">
        <f>SUM(L61:M65)</f>
        <v>799996.82900000003</v>
      </c>
      <c r="F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0">
        <f>C42</f>
        <v>1156.232</v>
      </c>
      <c r="M61" s="6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9">
        <v>406928.18400000001</v>
      </c>
      <c r="M62" s="79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9">
        <v>34338.307000000001</v>
      </c>
      <c r="M63" s="79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9">
        <v>340755.27299999999</v>
      </c>
      <c r="M64" s="79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9">
        <v>16818.832999999999</v>
      </c>
      <c r="M65" s="79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8">
        <v>138740.4</v>
      </c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8">
        <v>0</v>
      </c>
      <c r="G71" s="58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6" t="s">
        <v>69</v>
      </c>
      <c r="B73" s="67"/>
      <c r="C73" s="67"/>
      <c r="D73" s="67"/>
      <c r="E73" s="67"/>
      <c r="F73" s="39"/>
      <c r="G73" s="39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7"/>
      <c r="B74" s="67"/>
      <c r="C74" s="67"/>
      <c r="D74" s="67"/>
      <c r="E74" s="67"/>
      <c r="F74" s="39"/>
      <c r="G74" s="39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7"/>
      <c r="B75" s="67"/>
      <c r="C75" s="67"/>
      <c r="D75" s="67"/>
      <c r="E75" s="67"/>
      <c r="F75" s="39"/>
      <c r="G75" s="39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7"/>
      <c r="B76" s="67"/>
      <c r="C76" s="67"/>
      <c r="D76" s="67"/>
      <c r="E76" s="67"/>
      <c r="F76" s="39"/>
      <c r="G76" s="39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9"/>
      <c r="G77" s="39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67</v>
      </c>
      <c r="B83" s="62">
        <f>B84+B85+B86</f>
        <v>2.6680000000000001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54">
        <f>'для РСК(в пределах норм.)'!B85:E85</f>
        <v>0.88400000000000001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4">
        <f>'для РСК(в пределах норм.)'!B86:E86</f>
        <v>0.27100000000000002</v>
      </c>
      <c r="C85" s="55"/>
      <c r="D85" s="55"/>
      <c r="E85" s="56"/>
    </row>
    <row r="86" spans="1:17" ht="30.75" thickBot="1">
      <c r="A86" s="25" t="s">
        <v>61</v>
      </c>
      <c r="B86" s="54">
        <f>'для РСК(в пределах норм.)'!B87:E87</f>
        <v>1.5129999999999999</v>
      </c>
      <c r="C86" s="55"/>
      <c r="D86" s="55"/>
      <c r="E86" s="5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2.6680000000000001</v>
      </c>
      <c r="C87" s="27">
        <f>B83</f>
        <v>2.6680000000000001</v>
      </c>
      <c r="D87" s="27">
        <f>B83</f>
        <v>2.6680000000000001</v>
      </c>
      <c r="E87" s="27">
        <f>B83</f>
        <v>2.6680000000000001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2014-08-14T10:12:13Z</dcterms:modified>
</cp:coreProperties>
</file>